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K Liu Accounting\Dropbox\TAX RETURN PREP\Tax Deduction Resources\"/>
    </mc:Choice>
  </mc:AlternateContent>
  <xr:revisionPtr revIDLastSave="0" documentId="13_ncr:1_{5F170B93-18E1-4C96-9202-0A6B6B67CEB2}" xr6:coauthVersionLast="47" xr6:coauthVersionMax="47" xr10:uidLastSave="{00000000-0000-0000-0000-000000000000}"/>
  <workbookProtection workbookAlgorithmName="SHA-512" workbookHashValue="weYnRvS3zTkm4e2vGkt3/6Qj+NyE6KbbvUJOelCJzIEonaRUNdA7i6YaJaVGkVH75s91obES278SISVVqTkoXQ==" workbookSaltValue="WhIeLLEwfzjssQ2t0DyTFg==" workbookSpinCount="100000" lockStructure="1"/>
  <bookViews>
    <workbookView xWindow="-120" yWindow="-120" windowWidth="38640" windowHeight="15720" xr2:uid="{B7A5DBC4-F84F-4A0F-9B88-47C070060C87}"/>
  </bookViews>
  <sheets>
    <sheet name="Service Package Price Estimator" sheetId="4" r:id="rId1"/>
    <sheet name="Service Package Features SUM" sheetId="10" state="hidden" r:id="rId2"/>
    <sheet name="Service Package Features Detail" sheetId="11" r:id="rId3"/>
    <sheet name="Value Pricing Calculation Table" sheetId="2" state="hidden" r:id="rId4"/>
  </sheets>
  <definedNames>
    <definedName name="_xlnm.Print_Area" localSheetId="2">'Service Package Features Detail'!$A$1:$F$58</definedName>
    <definedName name="_xlnm.Print_Area" localSheetId="1">'Service Package Features SUM'!$A$1:$G$55</definedName>
    <definedName name="_xlnm.Print_Area" localSheetId="0">'Service Package Price Estimator'!$F$1:$K$114</definedName>
    <definedName name="_xlnm.Print_Titles" localSheetId="2">'Service Package Features Detail'!$1:$15</definedName>
    <definedName name="_xlnm.Print_Titles" localSheetId="1">'Service Package Features SUM'!$1:$21</definedName>
    <definedName name="_xlnm.Print_Titles" localSheetId="0">'Service Package Price Estimator'!$1:$22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2" l="1"/>
  <c r="E26" i="11"/>
  <c r="E27" i="11"/>
  <c r="G29" i="11"/>
  <c r="H29" i="11"/>
  <c r="I29" i="11"/>
  <c r="J29" i="11"/>
  <c r="H31" i="11"/>
  <c r="I31" i="11"/>
  <c r="J31" i="11"/>
  <c r="J42" i="11"/>
  <c r="H46" i="11"/>
  <c r="I46" i="11"/>
  <c r="J46" i="11" s="1"/>
  <c r="G47" i="11"/>
  <c r="H47" i="11"/>
  <c r="I47" i="11"/>
  <c r="G51" i="11"/>
  <c r="H51" i="11"/>
  <c r="I51" i="11"/>
  <c r="G52" i="11"/>
  <c r="H52" i="11"/>
  <c r="I52" i="11"/>
  <c r="M58" i="11"/>
  <c r="F26" i="10"/>
  <c r="F27" i="10"/>
  <c r="H29" i="10"/>
  <c r="I29" i="10"/>
  <c r="J29" i="10"/>
  <c r="K29" i="10"/>
  <c r="I31" i="10"/>
  <c r="J31" i="10"/>
  <c r="K31" i="10"/>
  <c r="K38" i="10"/>
  <c r="I43" i="10"/>
  <c r="J43" i="10"/>
  <c r="K43" i="10"/>
  <c r="H44" i="10"/>
  <c r="I44" i="10"/>
  <c r="J44" i="10"/>
  <c r="H48" i="10"/>
  <c r="I48" i="10"/>
  <c r="J48" i="10"/>
  <c r="H49" i="10"/>
  <c r="I49" i="10"/>
  <c r="J49" i="10"/>
  <c r="N55" i="10"/>
  <c r="L5" i="2"/>
  <c r="U57" i="4" l="1"/>
  <c r="T57" i="4"/>
  <c r="S57" i="4"/>
  <c r="R57" i="4"/>
  <c r="L14" i="2"/>
  <c r="K14" i="2" s="1"/>
  <c r="L13" i="2"/>
  <c r="K13" i="2" s="1"/>
  <c r="L12" i="2"/>
  <c r="K12" i="2" s="1"/>
  <c r="N11" i="2"/>
  <c r="L11" i="2"/>
  <c r="N10" i="2"/>
  <c r="L10" i="2"/>
  <c r="K66" i="2"/>
  <c r="T40" i="4"/>
  <c r="S40" i="4"/>
  <c r="R40" i="4"/>
  <c r="T43" i="4"/>
  <c r="S43" i="4"/>
  <c r="R43" i="4"/>
  <c r="K65" i="2"/>
  <c r="K64" i="2"/>
  <c r="T51" i="4"/>
  <c r="S51" i="4"/>
  <c r="R51" i="4"/>
  <c r="T52" i="4"/>
  <c r="S52" i="4"/>
  <c r="R52" i="4"/>
  <c r="T44" i="4"/>
  <c r="S44" i="4"/>
  <c r="R44" i="4"/>
  <c r="T42" i="4"/>
  <c r="S42" i="4"/>
  <c r="R42" i="4"/>
  <c r="T41" i="4"/>
  <c r="S41" i="4"/>
  <c r="R41" i="4"/>
  <c r="R82" i="4"/>
  <c r="R31" i="4"/>
  <c r="S31" i="4"/>
  <c r="T31" i="4"/>
  <c r="K5" i="2"/>
  <c r="T33" i="4"/>
  <c r="S33" i="4"/>
  <c r="R33" i="4"/>
  <c r="T34" i="4"/>
  <c r="S34" i="4"/>
  <c r="R34" i="4"/>
  <c r="T35" i="4"/>
  <c r="S35" i="4"/>
  <c r="R35" i="4"/>
  <c r="T36" i="4"/>
  <c r="S36" i="4"/>
  <c r="R36" i="4"/>
  <c r="V39" i="4"/>
  <c r="V40" i="4" s="1"/>
  <c r="N8" i="2"/>
  <c r="K8" i="2" s="1"/>
  <c r="N7" i="2"/>
  <c r="K7" i="2" s="1"/>
  <c r="V38" i="4" s="1"/>
  <c r="V37" i="4" s="1"/>
  <c r="T45" i="4"/>
  <c r="S45" i="4"/>
  <c r="R45" i="4"/>
  <c r="S46" i="4"/>
  <c r="R46" i="4"/>
  <c r="T37" i="4"/>
  <c r="S37" i="4"/>
  <c r="R37" i="4"/>
  <c r="T47" i="4"/>
  <c r="S47" i="4"/>
  <c r="R47" i="4"/>
  <c r="T48" i="4"/>
  <c r="S48" i="4"/>
  <c r="R48" i="4"/>
  <c r="T53" i="4"/>
  <c r="S53" i="4"/>
  <c r="R53" i="4"/>
  <c r="T54" i="4"/>
  <c r="S54" i="4"/>
  <c r="R54" i="4"/>
  <c r="T55" i="4"/>
  <c r="S55" i="4"/>
  <c r="R55" i="4"/>
  <c r="T56" i="4"/>
  <c r="S56" i="4"/>
  <c r="R56" i="4"/>
  <c r="T58" i="4"/>
  <c r="S58" i="4"/>
  <c r="R58" i="4"/>
  <c r="T59" i="4"/>
  <c r="S59" i="4"/>
  <c r="R59" i="4"/>
  <c r="T62" i="4"/>
  <c r="S62" i="4"/>
  <c r="R62" i="4"/>
  <c r="T63" i="4"/>
  <c r="S63" i="4"/>
  <c r="R63" i="4"/>
  <c r="T64" i="4"/>
  <c r="S64" i="4"/>
  <c r="R64" i="4"/>
  <c r="T69" i="4"/>
  <c r="S69" i="4"/>
  <c r="R69" i="4"/>
  <c r="T68" i="4"/>
  <c r="S68" i="4"/>
  <c r="R68" i="4"/>
  <c r="T67" i="4"/>
  <c r="S67" i="4"/>
  <c r="R67" i="4"/>
  <c r="L46" i="2"/>
  <c r="K46" i="2" s="1"/>
  <c r="T65" i="4"/>
  <c r="S65" i="4"/>
  <c r="R65" i="4"/>
  <c r="U65" i="4" s="1"/>
  <c r="T30" i="4"/>
  <c r="S30" i="4"/>
  <c r="R30" i="4"/>
  <c r="K47" i="2"/>
  <c r="S66" i="4" s="1"/>
  <c r="S82" i="4"/>
  <c r="T82" i="4"/>
  <c r="R75" i="4"/>
  <c r="S75" i="4"/>
  <c r="T75" i="4"/>
  <c r="R76" i="4"/>
  <c r="S76" i="4"/>
  <c r="T76" i="4"/>
  <c r="R77" i="4"/>
  <c r="S77" i="4"/>
  <c r="T77" i="4"/>
  <c r="R78" i="4"/>
  <c r="S78" i="4"/>
  <c r="T78" i="4"/>
  <c r="R79" i="4"/>
  <c r="S79" i="4"/>
  <c r="T79" i="4"/>
  <c r="R80" i="4"/>
  <c r="S80" i="4"/>
  <c r="T80" i="4"/>
  <c r="R81" i="4"/>
  <c r="S81" i="4"/>
  <c r="T81" i="4"/>
  <c r="K4" i="2"/>
  <c r="L3" i="2"/>
  <c r="K3" i="2" s="1"/>
  <c r="L15" i="2"/>
  <c r="K15" i="2" s="1"/>
  <c r="L16" i="2"/>
  <c r="K16" i="2" s="1"/>
  <c r="L17" i="2"/>
  <c r="K17" i="2" s="1"/>
  <c r="L18" i="2"/>
  <c r="K18" i="2" s="1"/>
  <c r="L19" i="2"/>
  <c r="K19" i="2" s="1"/>
  <c r="L21" i="2"/>
  <c r="K21" i="2" s="1"/>
  <c r="L22" i="2"/>
  <c r="K22" i="2" s="1"/>
  <c r="L20" i="2"/>
  <c r="K20" i="2" s="1"/>
  <c r="T46" i="4" s="1"/>
  <c r="K41" i="2"/>
  <c r="T60" i="4" s="1"/>
  <c r="K45" i="2"/>
  <c r="R61" i="4" s="1"/>
  <c r="K56" i="2"/>
  <c r="R71" i="4" s="1"/>
  <c r="K55" i="2"/>
  <c r="T72" i="4" s="1"/>
  <c r="K54" i="2"/>
  <c r="K53" i="2"/>
  <c r="R74" i="4" s="1"/>
  <c r="K52" i="2"/>
  <c r="R73" i="4" s="1"/>
  <c r="K51" i="2"/>
  <c r="S70" i="4" s="1"/>
  <c r="K57" i="2"/>
  <c r="K25" i="2"/>
  <c r="K26" i="2"/>
  <c r="K27" i="2"/>
  <c r="T49" i="4" s="1"/>
  <c r="N29" i="2"/>
  <c r="K29" i="2" s="1"/>
  <c r="N28" i="2"/>
  <c r="K28" i="2" s="1"/>
  <c r="K30" i="2"/>
  <c r="T50" i="4" s="1"/>
  <c r="K40" i="2"/>
  <c r="K39" i="2"/>
  <c r="K43" i="2"/>
  <c r="K44" i="2"/>
  <c r="R39" i="4"/>
  <c r="U39" i="4" s="1"/>
  <c r="T71" i="4" l="1"/>
  <c r="S71" i="4"/>
  <c r="K11" i="2"/>
  <c r="S72" i="4"/>
  <c r="R72" i="4"/>
  <c r="T70" i="4"/>
  <c r="T74" i="4"/>
  <c r="S74" i="4"/>
  <c r="K10" i="2"/>
  <c r="R70" i="4"/>
  <c r="R66" i="4"/>
  <c r="T66" i="4"/>
  <c r="R50" i="4"/>
  <c r="S50" i="4"/>
  <c r="R32" i="4"/>
  <c r="S32" i="4"/>
  <c r="T32" i="4"/>
  <c r="S49" i="4"/>
  <c r="R49" i="4"/>
  <c r="T73" i="4"/>
  <c r="R60" i="4"/>
  <c r="S60" i="4"/>
  <c r="S73" i="4"/>
  <c r="T61" i="4"/>
  <c r="S61" i="4"/>
  <c r="S38" i="4"/>
  <c r="T39" i="4"/>
  <c r="T38" i="4"/>
  <c r="S39" i="4"/>
  <c r="R38" i="4"/>
  <c r="U38" i="4" s="1"/>
  <c r="I83" i="4" l="1"/>
  <c r="S18" i="4" l="1"/>
  <c r="I105" i="4" l="1"/>
  <c r="R28" i="4"/>
  <c r="S16" i="4"/>
  <c r="I108" i="4" l="1"/>
  <c r="I106" i="4"/>
  <c r="I107" i="4" s="1"/>
  <c r="R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 Liu Accounting</author>
  </authors>
  <commentList>
    <comment ref="G30" authorId="0" shapeId="0" xr:uid="{2E64D5AA-F8D8-47B8-AEE6-F5CB7F801AFA}">
      <text>
        <r>
          <rPr>
            <sz val="14"/>
            <color indexed="81"/>
            <rFont val="Tahoma"/>
            <family val="2"/>
          </rPr>
          <t>Discounted Rate of 20% OFF MSRP - including Software Maintenance &amp; Management.</t>
        </r>
      </text>
    </comment>
    <comment ref="G31" authorId="0" shapeId="0" xr:uid="{36B59CA6-AECB-4494-BBBD-1762BE4B5677}">
      <text>
        <r>
          <rPr>
            <sz val="14"/>
            <color indexed="81"/>
            <rFont val="Tahoma"/>
            <family val="2"/>
          </rPr>
          <t>Recommended for clients who are not comfortable nor have time to manage paperless solutions - limited to one courier pickup per month; annual documents return courier service included.</t>
        </r>
      </text>
    </comment>
    <comment ref="G32" authorId="0" shapeId="0" xr:uid="{6365B1E9-A1AB-446A-8006-A9B02037470B}">
      <text>
        <r>
          <rPr>
            <sz val="14"/>
            <color indexed="81"/>
            <rFont val="Tahoma"/>
            <family val="2"/>
          </rPr>
          <t xml:space="preserve">Providing a complete virtual (paperless) service solution with remote and mobile access; providing client with the ease &amp; convenience of uploading monthly bookkeeping documents securely through online DEXT account or mobile APP, while promoting an audit proof accounting recording system.
</t>
        </r>
      </text>
    </comment>
    <comment ref="G49" authorId="0" shapeId="0" xr:uid="{14D6B636-CD7F-4289-BB28-AF938BF6EF14}">
      <text>
        <r>
          <rPr>
            <sz val="14"/>
            <color indexed="81"/>
            <rFont val="Tahoma"/>
            <family val="2"/>
          </rPr>
          <t>Income Stmt, Balance Sheet, Cash Flow Stmt, Aging Cust. Receivables &amp; Vendor Payables</t>
        </r>
      </text>
    </comment>
    <comment ref="G51" authorId="0" shapeId="0" xr:uid="{35F3A92C-1EFD-4DBF-83F7-DE72C8D4B88E}">
      <text>
        <r>
          <rPr>
            <sz val="14"/>
            <color indexed="81"/>
            <rFont val="Tahoma"/>
            <family val="2"/>
          </rPr>
          <t xml:space="preserve">Historical Data and Source Documents such as: receipts, reports, statements, etc.
</t>
        </r>
      </text>
    </comment>
    <comment ref="G53" authorId="0" shapeId="0" xr:uid="{1B4956BF-425F-4DDE-892C-F030E9A4137C}">
      <text>
        <r>
          <rPr>
            <sz val="14"/>
            <color indexed="81"/>
            <rFont val="Tahoma"/>
            <family val="2"/>
          </rPr>
          <t>Training available for self-access to download financial reports from QuickBooks Online</t>
        </r>
      </text>
    </comment>
    <comment ref="G56" authorId="0" shapeId="0" xr:uid="{6632E68B-C2FE-48C1-884F-E87E32CEC045}">
      <text>
        <r>
          <rPr>
            <sz val="14"/>
            <color indexed="81"/>
            <rFont val="Tahoma"/>
            <family val="2"/>
          </rPr>
          <t>We only offer bi-weekly payroll service on a set payroll period frequency, if you require different payroll frequencies or payroll period coverage, we are happy to recommend a list of trusted and quality 3rd party payroll service provider companies for you to further contact for competitive cost-effective pricing solutions</t>
        </r>
      </text>
    </comment>
    <comment ref="G60" authorId="0" shapeId="0" xr:uid="{25739972-AB9B-4CAB-A685-D674ED926148}">
      <text>
        <r>
          <rPr>
            <sz val="14"/>
            <color indexed="81"/>
            <rFont val="Tahoma"/>
            <family val="2"/>
          </rPr>
          <t>Business AND Personal Consultation Support and Mentorship &amp; Respond on Behalf of Client as Authorized CRA Representative for CRA Initiated Phone Enquiries (excluding Audit Support)</t>
        </r>
      </text>
    </comment>
    <comment ref="G61" authorId="0" shapeId="0" xr:uid="{41897173-1D35-4776-A38C-5BF04D4E970F}">
      <text>
        <r>
          <rPr>
            <sz val="14"/>
            <color indexed="81"/>
            <rFont val="Tahoma"/>
            <family val="2"/>
          </rPr>
          <t>Responding to CRA Inquiry, Investigation, and Review</t>
        </r>
      </text>
    </comment>
    <comment ref="G65" authorId="0" shapeId="0" xr:uid="{8EC392BD-68B3-4D7D-89B2-16166C61528A}">
      <text>
        <r>
          <rPr>
            <sz val="14"/>
            <color indexed="81"/>
            <rFont val="Tahoma"/>
            <family val="2"/>
          </rPr>
          <t>including up to 5 slips, excess Tslips will be invoiced separately at time of processing - T4, T5, T3, T4A, T5018, etc.</t>
        </r>
      </text>
    </comment>
  </commentList>
</comments>
</file>

<file path=xl/sharedStrings.xml><?xml version="1.0" encoding="utf-8"?>
<sst xmlns="http://schemas.openxmlformats.org/spreadsheetml/2006/main" count="521" uniqueCount="224">
  <si>
    <t>TAX RETURNS</t>
  </si>
  <si>
    <t>YEAR END</t>
  </si>
  <si>
    <t>ADVISORY &amp; SUPPORT</t>
  </si>
  <si>
    <t>PAYROLL MANAGEMENT</t>
  </si>
  <si>
    <t>FINANCIAL REVIEW, ANALYSIS &amp; REPORTING</t>
  </si>
  <si>
    <t>BOOKKEEPING &amp; ACCOUNTING</t>
  </si>
  <si>
    <t>SYSTEM &amp; APPLICATIONS</t>
  </si>
  <si>
    <t>CUSTOMIZATION</t>
  </si>
  <si>
    <t>Setup $</t>
  </si>
  <si>
    <t>Mthly $</t>
  </si>
  <si>
    <t>PLAN TYPES</t>
  </si>
  <si>
    <t>Paperless Solutions Available</t>
  </si>
  <si>
    <t>BASIC</t>
  </si>
  <si>
    <t>ESSENTIALS</t>
  </si>
  <si>
    <t>PREMIUM</t>
  </si>
  <si>
    <t>ADD-ON PRICING</t>
  </si>
  <si>
    <t>ü</t>
  </si>
  <si>
    <t>$100 per filing &amp; amendment</t>
  </si>
  <si>
    <t>MONTHLY SERVICE FEE STARTING @</t>
  </si>
  <si>
    <t>INITIAL SETUP FEE @</t>
  </si>
  <si>
    <t>Document Courier Service</t>
  </si>
  <si>
    <t>Customized Bookkeeping Procedures</t>
  </si>
  <si>
    <t>PST - Monthly Filing</t>
  </si>
  <si>
    <t>PST - Quarterly Filing</t>
  </si>
  <si>
    <t>PST - Annual Filing</t>
  </si>
  <si>
    <t>PST - N/A</t>
  </si>
  <si>
    <t>GST - Monthly Filing</t>
  </si>
  <si>
    <t>GST - Quarterly Filing</t>
  </si>
  <si>
    <t>GST - Annual Filing</t>
  </si>
  <si>
    <t>GST - N/A</t>
  </si>
  <si>
    <t>WCB - Annual Filing</t>
  </si>
  <si>
    <t>WCB - N/A</t>
  </si>
  <si>
    <t>SUPPORT PLAN</t>
  </si>
  <si>
    <t>OUTSOURCING PLAN</t>
  </si>
  <si>
    <t>ADVISORY PLAN</t>
  </si>
  <si>
    <t>Include</t>
  </si>
  <si>
    <t>Exclude</t>
  </si>
  <si>
    <t>FR</t>
  </si>
  <si>
    <t>FARM</t>
  </si>
  <si>
    <t>PST</t>
  </si>
  <si>
    <t>GST</t>
  </si>
  <si>
    <t>WCB</t>
  </si>
  <si>
    <t>Receipt Bank Unlimited Subscription - Discounted Rate</t>
  </si>
  <si>
    <t>QuickBooks Online Plus Subscription &amp; Management - Discounted Rate</t>
  </si>
  <si>
    <t>Timely Communication with Your Dedicated Accounting Team to Support Your Ongoing Business Needs</t>
  </si>
  <si>
    <t>Always Included</t>
  </si>
  <si>
    <t>Guaranteed Monthly Processing Time</t>
  </si>
  <si>
    <t>Reporting - Monthly</t>
  </si>
  <si>
    <t>Reporting - Quarterly</t>
  </si>
  <si>
    <t>Reporting - Annual</t>
  </si>
  <si>
    <t>Review, Analysis &amp; Mgmt Meeting - Monthly</t>
  </si>
  <si>
    <t>Review, Analysis &amp; Mgmt Meeting - Annual</t>
  </si>
  <si>
    <t>Payroll - Biweekly</t>
  </si>
  <si>
    <t>Business Support/Consultation Inquiries &amp; Authorized CRA Representative</t>
  </si>
  <si>
    <t>Deadline Reminder Emails</t>
  </si>
  <si>
    <t>Audit Support</t>
  </si>
  <si>
    <t>Tslip Processing (up to 5 slips - T4, T5, T3, T4A, T5018, etc.)</t>
  </si>
  <si>
    <t>Audit - 1 per Calendar Year</t>
  </si>
  <si>
    <t>Audit - Unlimited</t>
  </si>
  <si>
    <t>Up to 1 Hour Consultation Session/Inquiries Per Quarter</t>
  </si>
  <si>
    <t>Unlimited Inquiries 24-Hour Response Time</t>
  </si>
  <si>
    <t>DO NOT INCLUDE - Will Pay Hourly Consultation Fee AS NEEDED</t>
  </si>
  <si>
    <t>DO NOT REQUIRE SERVICE - Will Pay Hourly Accounting Fee AS NEEDED</t>
  </si>
  <si>
    <t>PLEASE INDICATE # OF RETURNS REQUIRED</t>
  </si>
  <si>
    <t>DO NOT REQUIRE SERVICE</t>
  </si>
  <si>
    <t>PROMO CODE</t>
  </si>
  <si>
    <t>COMPANY NAME &amp; COVERAGE PERIOD</t>
  </si>
  <si>
    <t>Tax Returns</t>
  </si>
  <si>
    <t>Promo Codes</t>
  </si>
  <si>
    <t>EXCLUSIVE</t>
  </si>
  <si>
    <t>BUSINESS PARTNERING ACCOUNTING SOLUTIONS SERVICE PACKAGE PRICE ESTIMATOR</t>
  </si>
  <si>
    <t xml:space="preserve">PLEASE COMPLETE </t>
  </si>
  <si>
    <t>On-Site Service - # of Trips per Year</t>
  </si>
  <si>
    <t>SERVICE ESTIMATE</t>
  </si>
  <si>
    <t>Review, Analysis &amp; Mgmt Meeting - Quarterly</t>
  </si>
  <si>
    <t>SUPPORT PLAN - DO NOT REQUIRE SERVICE</t>
  </si>
  <si>
    <t>BANK RECON ACCTS</t>
  </si>
  <si>
    <t># OF TAX RETURNS</t>
  </si>
  <si>
    <t>BOOKKEEPING TRX</t>
  </si>
  <si>
    <t>ON-SITE</t>
  </si>
  <si>
    <t xml:space="preserve">Total Number of Employees per Month for Payroll </t>
  </si>
  <si>
    <t>Hassle-Free Auto-Scheduled Monthly Service Contract PAD Payment</t>
  </si>
  <si>
    <t>BUSINESS PARTNERING ACCOUNTING SOLUTION SERVICE PACKAGE</t>
  </si>
  <si>
    <t>QUOTE</t>
  </si>
  <si>
    <t>TAX</t>
  </si>
  <si>
    <t>@</t>
  </si>
  <si>
    <t>MONTHLY SERVICE PACKAGE QUOTE ESTIMATE</t>
  </si>
  <si>
    <t>ANNUAL CONTRACT TOTAL ESTIMATE</t>
  </si>
  <si>
    <t>OTHER CONSIDERATIONS - ADD-ONS TO SERVICE PACKAGE</t>
  </si>
  <si>
    <t>KEY BENEFITS</t>
  </si>
  <si>
    <t>ANNUAL TAX EXCLUDED</t>
  </si>
  <si>
    <t>Tax</t>
  </si>
  <si>
    <t>$50 per PST filing &amp; amendment</t>
  </si>
  <si>
    <t>BUSINESS PARTNERING ACCOUNTING SOLUTIONS SERVICE PACKAGE FEATURES</t>
  </si>
  <si>
    <t>GST - SELF FILING - DO NOT REQUIRE SERVICE</t>
  </si>
  <si>
    <t>PST - SELF FILING - DO NOT REQUIRE SERVICE</t>
  </si>
  <si>
    <t>WCB - SELF FILING - DO NOT REQUIRE SERVICE</t>
  </si>
  <si>
    <t>Payroll - N/A</t>
  </si>
  <si>
    <t>ADVISORYTRIAL</t>
  </si>
  <si>
    <t>Complete Remote and Mobile Access &amp; Paperless Solutions</t>
  </si>
  <si>
    <t>SOLEOWNEROP $300OFF</t>
  </si>
  <si>
    <t>DRIVER $100OFF</t>
  </si>
  <si>
    <t>WORKFROMHOME $70OFF</t>
  </si>
  <si>
    <t>MULTICONTRACT $500OFF</t>
  </si>
  <si>
    <t>Add-On Available</t>
  </si>
  <si>
    <t>Access &amp; Archive of Historical Data and Source Documents (receipts, reports, statements, etc.)</t>
  </si>
  <si>
    <t>Payroll Management Services</t>
  </si>
  <si>
    <t>Corporation T2 Income Tax Returns</t>
  </si>
  <si>
    <t>Trust T3 Income Tax Returns</t>
  </si>
  <si>
    <t>Partnership T5013 Information Returns</t>
  </si>
  <si>
    <t>Individual T1 Income Tax Returns - STANDARD</t>
  </si>
  <si>
    <t xml:space="preserve">
SUMMARY SERVICE PACKAGE FEATURES
</t>
  </si>
  <si>
    <t>Tax Slips Processing</t>
  </si>
  <si>
    <r>
      <t xml:space="preserve">
</t>
    </r>
    <r>
      <rPr>
        <sz val="19"/>
        <color theme="1" tint="0.499984740745262"/>
        <rFont val="Times New Roman"/>
        <family val="1"/>
      </rPr>
      <t xml:space="preserve">Value-added Professional Mentorship, Collaboration, Expertise, Consultation and Advisory in Business and Personal Financial &amp; Process Management utilizing LEAN PRINCIPALS.
Highly Skilled &amp; Experienced Accounting and Tax Professionals; specializing in Small Business Management, Process Automation, Innovative Technology Integration (TechStack), Ecommerce and Virtual/Remote Services Environments.
Our goal is to help your business achieve and focus on continuous improvements in areas of:
</t>
    </r>
    <r>
      <rPr>
        <sz val="19"/>
        <color rgb="FF00B050"/>
        <rFont val="Times New Roman"/>
        <family val="1"/>
      </rPr>
      <t xml:space="preserve">
</t>
    </r>
    <r>
      <rPr>
        <sz val="19"/>
        <color theme="8"/>
        <rFont val="Calibri"/>
        <family val="2"/>
      </rPr>
      <t xml:space="preserve">• INCREASING PROFITS while DECREASING COSTS
• IMPROVED EFFICIENCY Across the Organization
• ENHANCED CUSTOMER SATISFACTION
• DEVELOP and IMPLEMENT CHANGE MANAGEMENT STRATEGIES
(Adapt to the New Competitive Advantage)
</t>
    </r>
    <r>
      <rPr>
        <sz val="19"/>
        <color theme="1" tint="0.499984740745262"/>
        <rFont val="Times New Roman"/>
        <family val="1"/>
      </rPr>
      <t xml:space="preserve">
</t>
    </r>
  </si>
  <si>
    <r>
      <t xml:space="preserve">
</t>
    </r>
    <r>
      <rPr>
        <sz val="19"/>
        <color theme="1" tint="0.499984740745262"/>
        <rFont val="Times New Roman"/>
        <family val="1"/>
      </rPr>
      <t xml:space="preserve">TIME FREEDOM that will provide YOU with MORE PRODUCTIVE OPPORTUNITIES to focus on your Business, Personal, and Family Goals to
</t>
    </r>
    <r>
      <rPr>
        <sz val="19"/>
        <color theme="8"/>
        <rFont val="Times New Roman"/>
        <family val="1"/>
      </rPr>
      <t xml:space="preserve">BUILD, GROW, and THRIVE
</t>
    </r>
  </si>
  <si>
    <r>
      <t xml:space="preserve">
</t>
    </r>
    <r>
      <rPr>
        <sz val="19"/>
        <color theme="1" tint="0.499984740745262"/>
        <rFont val="Times New Roman"/>
        <family val="1"/>
      </rPr>
      <t xml:space="preserve">
Flexibility of REAL TIME COMMUNICATION &amp; REMOTE ACCESS to Accounting Professionals &amp; Financial Data through:
</t>
    </r>
    <r>
      <rPr>
        <sz val="19"/>
        <color rgb="FF00B050"/>
        <rFont val="Times New Roman"/>
        <family val="1"/>
      </rPr>
      <t xml:space="preserve">
</t>
    </r>
    <r>
      <rPr>
        <sz val="19"/>
        <color theme="8"/>
        <rFont val="Calibri"/>
        <family val="2"/>
      </rPr>
      <t>• CLOUD CAPABILITY
• MOBILE ACCESSBILITY
• REAL-TIME ACCESS</t>
    </r>
    <r>
      <rPr>
        <sz val="19"/>
        <color theme="8"/>
        <rFont val="Times New Roman"/>
        <family val="1"/>
      </rPr>
      <t xml:space="preserve">
</t>
    </r>
  </si>
  <si>
    <t>Monthly Bookkeeping Transactions Volume (Average)</t>
  </si>
  <si>
    <t>On-Site Services - # of Trips per Year</t>
  </si>
  <si>
    <t>Individual T1 Income Tax Returns - STANDARD + Real Estate Rental Activities 
 and/or Commission &amp; T2200 Employment Expense Deductions</t>
  </si>
  <si>
    <t>Individual T1 Income Tax Returns - STANDARD + Unincorporated Business(es): 
 sole &amp; partnership, Self-Employed Contractor(s) and/or Farm Activities</t>
  </si>
  <si>
    <t>No Unexpected Services Fees with Annual Contract Agreement that Clearly 
 Outlines Our Service Terms</t>
  </si>
  <si>
    <t>Cost-Effective, Professional Bookkeeping, Accounting &amp; Tax Solutions with an 
 Affordable Monthly Instalment Plan</t>
  </si>
  <si>
    <t>SERVICE CONTRACT PAYMENT PLAN &amp; TERMS</t>
  </si>
  <si>
    <r>
      <t xml:space="preserve">In our commitment to support our small business clients through COVID-19 pandemic, we are including 
COMPLIMENTARY ONE-YEAR TRIAL OF ADVISORY PLAN FEATURES 
(total value of $4000 of professional service fees discounted) 
to your 2021 K Liu Accounting Business Partnering Accounting Solutions Service Contract.
We feel it is more important than ever for our clients to be closely connected and have real time understanding and access to business financials during these uncertain times, and we want to encourage our clients to take advantage of our expertise and knowledge to help you in the ways we can for your business to 
PERSEVERE, GROW, AND THRIVE!
</t>
    </r>
    <r>
      <rPr>
        <sz val="11"/>
        <color theme="8"/>
        <rFont val="Calibri"/>
        <family val="2"/>
      </rPr>
      <t>•</t>
    </r>
    <r>
      <rPr>
        <sz val="6.05"/>
        <color theme="8"/>
        <rFont val="Calibri"/>
        <family val="2"/>
      </rPr>
      <t xml:space="preserve"> MONTHLY Financial </t>
    </r>
    <r>
      <rPr>
        <sz val="11"/>
        <color theme="8"/>
        <rFont val="Calibri"/>
        <family val="2"/>
        <scheme val="minor"/>
      </rPr>
      <t xml:space="preserve">Reporting Frequency 
(Income Stmt, Balance Sheet, Aging Cust. Receivables &amp;  Vendor Payables)
</t>
    </r>
    <r>
      <rPr>
        <sz val="11"/>
        <color theme="8"/>
        <rFont val="Calibri"/>
        <family val="2"/>
      </rPr>
      <t>•</t>
    </r>
    <r>
      <rPr>
        <sz val="6.05"/>
        <color theme="8"/>
        <rFont val="Calibri"/>
        <family val="2"/>
      </rPr>
      <t xml:space="preserve"> QUARTERLY Financial </t>
    </r>
    <r>
      <rPr>
        <sz val="11"/>
        <color theme="8"/>
        <rFont val="Calibri"/>
        <family val="2"/>
        <scheme val="minor"/>
      </rPr>
      <t xml:space="preserve">Review, Analysis, and Management Meetings Frequency
</t>
    </r>
    <r>
      <rPr>
        <sz val="11"/>
        <color theme="8"/>
        <rFont val="Calibri"/>
        <family val="2"/>
      </rPr>
      <t>•</t>
    </r>
    <r>
      <rPr>
        <sz val="6.05"/>
        <color theme="8"/>
        <rFont val="Calibri"/>
        <family val="2"/>
      </rPr>
      <t xml:space="preserve"> UNLIMITED </t>
    </r>
    <r>
      <rPr>
        <sz val="11"/>
        <color theme="8"/>
        <rFont val="Calibri"/>
        <family val="2"/>
        <scheme val="minor"/>
      </rPr>
      <t>Business AND Personal Consultation Support and Mentorship &amp; 
Respond on Behalf of Client as Authorized CRA Representative for CRA Inquiries (excluding Audit Support)</t>
    </r>
  </si>
  <si>
    <t>CTRL CHK</t>
  </si>
  <si>
    <t>$110 base + $10 per employee/shareholder for each sets of Tslips</t>
  </si>
  <si>
    <t>PRICING STRUCTURE</t>
  </si>
  <si>
    <t>W/O TAX</t>
  </si>
  <si>
    <t>TAX INCLUDED</t>
  </si>
  <si>
    <t>*# OF HR FOR AVG AUDIT</t>
  </si>
  <si>
    <t>OTHER CONSIDERATIONS</t>
  </si>
  <si>
    <t>*# OF CONSULT PER YR</t>
  </si>
  <si>
    <t>*UPDATE TO CURRENT PRICING STRUCTURE</t>
  </si>
  <si>
    <t>*# OF HOURS</t>
  </si>
  <si>
    <t>January 1 to December 31</t>
  </si>
  <si>
    <t>DEXT e-Document Submission &amp; Management</t>
  </si>
  <si>
    <t>Discounted QuickBooks Online Plus Subscription</t>
  </si>
  <si>
    <t>*# OF HR FOR AVG YE</t>
  </si>
  <si>
    <t>*SPECIAL FORMULAS</t>
  </si>
  <si>
    <t>*1.5 HRS ON AVG PER MTH for 40 trxs</t>
  </si>
  <si>
    <t>*1.5 HRS ON AVG PER MTH for 4 bank acct recs</t>
  </si>
  <si>
    <t>per 4 accounts per year</t>
  </si>
  <si>
    <t>per extra 2 accounts increments per year</t>
  </si>
  <si>
    <t>current bookkeeping hr rate per 50 transactions per month</t>
  </si>
  <si>
    <t>per 50 transaction per month</t>
  </si>
  <si>
    <t>w/o tax services</t>
  </si>
  <si>
    <t>incl tax services</t>
  </si>
  <si>
    <t>BOOKKEEPING ONLY</t>
  </si>
  <si>
    <t>TTL PKG</t>
  </si>
  <si>
    <t>GST/HST QST Filing Services</t>
  </si>
  <si>
    <t>PST/RST Filing Service Locations &amp; Frequency</t>
  </si>
  <si>
    <t xml:space="preserve">Financial Reporting Frequency </t>
  </si>
  <si>
    <t>Financial Review, Analysis, and Virtual Management Meeting Frequency</t>
  </si>
  <si>
    <t xml:space="preserve">Access &amp; Archive of Historical Data and Source Documents </t>
  </si>
  <si>
    <t>Access to QuickBooks Online Financial Reports and Data</t>
  </si>
  <si>
    <t>QuickBooks Online Reporting Function Training</t>
  </si>
  <si>
    <t>Payroll Processing Services</t>
  </si>
  <si>
    <t>Consultation &amp; CRA Representation</t>
  </si>
  <si>
    <t>Tax Slips Processing (up to 5 slips)</t>
  </si>
  <si>
    <t>Year End Reconciliations, Adjustments &amp; Financial Statements</t>
  </si>
  <si>
    <t>Incorporated/Limited Business Return - T2</t>
  </si>
  <si>
    <t>Unincorporated Proprietorship/Partnership Business Return - T1</t>
  </si>
  <si>
    <t>Unincorporated Real Estate Rental Return - T1</t>
  </si>
  <si>
    <t>Trust Return - T3</t>
  </si>
  <si>
    <t>Partnership Information Returns - T5013</t>
  </si>
  <si>
    <t>                                 </t>
  </si>
  <si>
    <t>*Mthly minimums</t>
  </si>
  <si>
    <t>British Columbia</t>
  </si>
  <si>
    <t>Manitoba</t>
  </si>
  <si>
    <t>Quebec</t>
  </si>
  <si>
    <t>Saskatchwan</t>
  </si>
  <si>
    <t>PLEASE COMPLETE HIGHLIGHTED CELLS BELOW</t>
  </si>
  <si>
    <t>COMPANY NAME</t>
  </si>
  <si>
    <t>COMPANY ADDRESS</t>
  </si>
  <si>
    <t xml:space="preserve">RECOMMENDED SERVICE PACKAGE </t>
  </si>
  <si>
    <t>ONE TIME INITIAL SETUP FEE (New Contracts ONLY)</t>
  </si>
  <si>
    <t>+ APPLICABLE
TAXES</t>
  </si>
  <si>
    <t>WCB Filing Services</t>
  </si>
  <si>
    <t>SERVICE ENGAGEMENT COVERAGE PERIOD</t>
  </si>
  <si>
    <t>No Locked-In Contract, Cancellation can be Made with 
 30 days Cancellation Notice</t>
  </si>
  <si>
    <t>Timely Communication with Your Dedicated Accounting Team to Support 
 Your Ongoing Business Needs</t>
  </si>
  <si>
    <t>Self or 3rd Party Managed - No Services Required</t>
  </si>
  <si>
    <t>*when filing 12, 3 discounted</t>
  </si>
  <si>
    <t>*when filing 4, one discounted</t>
  </si>
  <si>
    <t>$20 per employee per mth + $65 standard monthly charge</t>
  </si>
  <si>
    <t>Monthly Document Courier Service &amp; e-Document Conversion</t>
  </si>
  <si>
    <r>
      <t xml:space="preserve">14 Business Days 
</t>
    </r>
    <r>
      <rPr>
        <sz val="12"/>
        <color theme="8"/>
        <rFont val="Times New Roman"/>
        <family val="1"/>
      </rPr>
      <t>per Monthly Bookkeeping Document Submission</t>
    </r>
  </si>
  <si>
    <r>
      <t xml:space="preserve">Total Number of Reconciliation Accounts </t>
    </r>
    <r>
      <rPr>
        <sz val="19"/>
        <color theme="8"/>
        <rFont val="Times New Roman"/>
        <family val="1"/>
      </rPr>
      <t>(Chequing, Saving, Credit Card, Line of Credit, Loan, Lease, GST/HST QST, PST/RST, WCB, Payroll Accounts, etc.)</t>
    </r>
  </si>
  <si>
    <t>No Unexpected Services Fees with Annual Contract Agreement that Clearly 
Outlines Our Service Terms</t>
  </si>
  <si>
    <t>No Locked-In Contract, Cancellation can be Made with 
30 days Cancellation Notice</t>
  </si>
  <si>
    <t>Cost-Effective, Professional Bookkeeping, Accounting &amp; Tax Solutions with an 
Affordable Monthly Instalment Plan</t>
  </si>
  <si>
    <t>Financial Review, Analysis, and Virtual Management Meeting</t>
  </si>
  <si>
    <r>
      <t xml:space="preserve">Financial Reporting
      </t>
    </r>
    <r>
      <rPr>
        <sz val="19"/>
        <color rgb="FF00B050"/>
        <rFont val="Times New Roman"/>
        <family val="1"/>
      </rPr>
      <t xml:space="preserve">  Profit &amp; Loss Report (Income Statement)
        Balance Sheet (Assets, Liabilities, Equity)
        Cash Flow Statement
        Customer Receivable Aging Report (Outstanding Receivables)
        Customer Receivable Aging Report (Outstanding Receivables)</t>
    </r>
  </si>
  <si>
    <t>GST/HST QST, PST/RST, WCB Filing Services</t>
  </si>
  <si>
    <r>
      <t>Monthly Account Reconciliations</t>
    </r>
    <r>
      <rPr>
        <sz val="19"/>
        <color rgb="FF00B050"/>
        <rFont val="Times New Roman"/>
        <family val="1"/>
      </rPr>
      <t xml:space="preserve"> 
(Chequing, Saving, Credit Card, Line of Credit, Loan, Lease, GST/HST QST, PST/RST, WCB, Payroll Accounts, etc.)</t>
    </r>
  </si>
  <si>
    <t>Monthly Bookkeeping Services</t>
  </si>
  <si>
    <t>14 Business Days
per Monthly Bookkeeping Document Submission</t>
  </si>
  <si>
    <t>CUSTOMIZABLE 
OUTSOURCING PLAN</t>
  </si>
  <si>
    <r>
      <t xml:space="preserve">
</t>
    </r>
    <r>
      <rPr>
        <sz val="19"/>
        <color theme="1" tint="0.499984740745262"/>
        <rFont val="Times New Roman"/>
        <family val="1"/>
      </rPr>
      <t xml:space="preserve">Value-added Professional Mentorship, Collaboration, Expertise, Consultation and Advisory in Business and Personal Financial 
&amp; Process Management utilizing LEAN PRINCIPALS.
Highly Skilled &amp; Experienced Accounting and Tax Professionals; specializing in Small Business Management, Process Automation, 
Innovative Technology Integration (TechStack), Ecommerce and Virtual/Remote Services Environments.
Our goal is to help your business achieve and focus on continuous improvements in areas of:
</t>
    </r>
    <r>
      <rPr>
        <sz val="19"/>
        <color rgb="FF00B050"/>
        <rFont val="Times New Roman"/>
        <family val="1"/>
      </rPr>
      <t xml:space="preserve">
</t>
    </r>
    <r>
      <rPr>
        <sz val="19"/>
        <color theme="8"/>
        <rFont val="Calibri"/>
        <family val="2"/>
      </rPr>
      <t xml:space="preserve">• INCREASING PROFITS while DECREASING COSTS
• IMPROVED EFFICIENCY Across the Organization
• ENHANCED CUSTOMER SATISFACTION
• DEVELOP and IMPLEMENT CHANGE MANAGEMENT STRATEGIES
(Adapt to the New Competitive Advantage)
</t>
    </r>
    <r>
      <rPr>
        <sz val="19"/>
        <color theme="1" tint="0.499984740745262"/>
        <rFont val="Times New Roman"/>
        <family val="1"/>
      </rPr>
      <t xml:space="preserve">
</t>
    </r>
  </si>
  <si>
    <r>
      <t>Year End Reconciliations, Adjustments &amp; Financial Statements</t>
    </r>
    <r>
      <rPr>
        <b/>
        <sz val="14"/>
        <color theme="1" tint="0.499984740745262"/>
        <rFont val="Times New Roman"/>
        <family val="1"/>
      </rPr>
      <t xml:space="preserve">
        </t>
    </r>
    <r>
      <rPr>
        <sz val="14"/>
        <color theme="1" tint="0.499984740745262"/>
        <rFont val="Times New Roman"/>
        <family val="1"/>
      </rPr>
      <t>Average year end process is estimated to be 4-16 hours depending on the size of the organization &amp; complexity of the organization’s 
        internal processes and activities. INCLUDES: reconciliation and validation of all balance sheets (assets, liabilities, equity) accounts; 
        review of income and expense categorization &amp; federal and provincial sales tax; review of all General Ledge accounts; 
        year-end adjustments (including but not limited to prepaids and accruals); pro-ration calculations; and other mandatory requirements of 
        Accounting Guidelines and Regulations.</t>
    </r>
    <r>
      <rPr>
        <b/>
        <sz val="19"/>
        <color rgb="FF00B050"/>
        <rFont val="Times New Roman"/>
        <family val="1"/>
      </rPr>
      <t xml:space="preserve">
</t>
    </r>
  </si>
  <si>
    <r>
      <t>Deadline Reminder Emails</t>
    </r>
    <r>
      <rPr>
        <sz val="14"/>
        <color theme="1" tint="0.499984740745262"/>
        <rFont val="Times New Roman"/>
        <family val="1"/>
      </rPr>
      <t xml:space="preserve">
        Never forget another deadline!  Receive timely emails prior to your upcoming business tax account deadlines: GST/HST, PST, tax filings &amp; payments, 
        tax slip issuance, payroll timesheet submissions, pending Accountant inquiries, missing bookkeeping documents &amp; information, 
        bookkeeping document submissions, etc.
</t>
    </r>
  </si>
  <si>
    <r>
      <t>Financial Review, Analysis, and Virtual Management Meeting</t>
    </r>
    <r>
      <rPr>
        <sz val="14"/>
        <color theme="1" tint="0.499984740745262"/>
        <rFont val="Times New Roman"/>
        <family val="1"/>
      </rPr>
      <t xml:space="preserve">
        Upon client's request, review and evaluation of business financial conditions, performance and profitability, 
        including up to 1 hours of virtual conference call with Management to further discuss results and financial goal setting.  </t>
    </r>
    <r>
      <rPr>
        <b/>
        <sz val="19"/>
        <color rgb="FF00B050"/>
        <rFont val="Times New Roman"/>
        <family val="1"/>
      </rPr>
      <t xml:space="preserve">
</t>
    </r>
  </si>
  <si>
    <r>
      <t xml:space="preserve">Financial Reporting
      </t>
    </r>
    <r>
      <rPr>
        <sz val="19"/>
        <color rgb="FF00B050"/>
        <rFont val="Times New Roman"/>
        <family val="1"/>
      </rPr>
      <t xml:space="preserve">  Profit &amp; Loss Report (Income Statement)
        Balance Sheet (Assets, Liabilities, Equity)
        Cash Flow Statement
        Customer Receivable Aging Report (Outstanding Receivables)
        Customer Receivable Aging Report (Outstanding Receivables)</t>
    </r>
    <r>
      <rPr>
        <b/>
        <sz val="19"/>
        <color rgb="FF00B050"/>
        <rFont val="Times New Roman"/>
        <family val="1"/>
      </rPr>
      <t xml:space="preserve">
</t>
    </r>
  </si>
  <si>
    <r>
      <t>GST/HST QST, PST/RST, WCB Filing Services</t>
    </r>
    <r>
      <rPr>
        <sz val="14"/>
        <color theme="1" tint="0.499984740745262"/>
        <rFont val="Times New Roman"/>
        <family val="1"/>
      </rPr>
      <t xml:space="preserve">
        GST/HST QST, PST/RST, WCB calculation, validation, and filing.</t>
    </r>
    <r>
      <rPr>
        <b/>
        <sz val="19"/>
        <color rgb="FF00B050"/>
        <rFont val="Times New Roman"/>
        <family val="1"/>
      </rPr>
      <t xml:space="preserve">
</t>
    </r>
  </si>
  <si>
    <r>
      <t>Monthly Account Reconciliations</t>
    </r>
    <r>
      <rPr>
        <sz val="19"/>
        <color rgb="FF00B050"/>
        <rFont val="Times New Roman"/>
        <family val="1"/>
      </rPr>
      <t xml:space="preserve"> 
(Chequing, Saving, Credit Card, Line of Credit, Loan, Lease, GST/HST QST, PST/RST, WCB, Payroll Accounts, etc.)</t>
    </r>
    <r>
      <rPr>
        <sz val="14"/>
        <color theme="1" tint="0.499984740745262"/>
        <rFont val="Times New Roman"/>
        <family val="1"/>
      </rPr>
      <t xml:space="preserve">
        Process of comparing internal financial records against monthly financial institution statements, CRA and other Federal and Provincial Government 
        tax account records to ensure validity, accuracy and completeness of all transactions, and eliminate transaction errors and duplications; request for 
        refund of overpayment(s), calculation of under-remittance(s) for timely payment(s), request for mis-applied account payment(s).              
     </t>
    </r>
  </si>
  <si>
    <r>
      <t>Monthly Bookkeeping Services</t>
    </r>
    <r>
      <rPr>
        <b/>
        <sz val="14"/>
        <color theme="1" tint="0.499984740745262"/>
        <rFont val="Times New Roman"/>
        <family val="1"/>
      </rPr>
      <t xml:space="preserve">
        </t>
    </r>
    <r>
      <rPr>
        <sz val="14"/>
        <color theme="1" tint="0.499984740745262"/>
        <rFont val="Times New Roman"/>
        <family val="1"/>
      </rPr>
      <t>Recording of all financial transactions such as purchases, sales, receipts, and payments related to the business. 
        Clients are responsible for daily customer invoices (if applicable) and to submit monthly bookkeeping document requirements 
        e.g. purchase receipts, sales &amp; payroll reports, reimbursement reports, etc.</t>
    </r>
    <r>
      <rPr>
        <b/>
        <sz val="19"/>
        <color rgb="FF00B050"/>
        <rFont val="Times New Roman"/>
        <family val="1"/>
      </rPr>
      <t xml:space="preserve">
</t>
    </r>
  </si>
  <si>
    <r>
      <t xml:space="preserve">Timely Communication with Your Dedicated Accounting Team to Support Your Ongoing Business Needs
</t>
    </r>
    <r>
      <rPr>
        <sz val="14"/>
        <color theme="1" tint="0.499984740745262"/>
        <rFont val="Times New Roman"/>
        <family val="1"/>
      </rPr>
      <t xml:space="preserve">         Guaranteed 24-hour response time.</t>
    </r>
    <r>
      <rPr>
        <b/>
        <sz val="19"/>
        <color rgb="FF00B050"/>
        <rFont val="Times New Roman"/>
        <family val="1"/>
      </rPr>
      <t xml:space="preserve">
</t>
    </r>
  </si>
  <si>
    <r>
      <t>Complete Remote and Mobile Access &amp; Paperless Solutions</t>
    </r>
    <r>
      <rPr>
        <sz val="14"/>
        <color theme="1" tint="0.499984740745262"/>
        <rFont val="Times New Roman"/>
        <family val="1"/>
      </rPr>
      <t xml:space="preserve">
        Cloud-based and mobile-based applications are included to provide a complete full-cycle paperless process and real-time remote accessibility. 
        Paper-based options are available; however, additional paper management fees may be incurred. 
        (e.g. document courier &amp; e-document conversion, cloud archiving, paper shredding, etc.)</t>
    </r>
    <r>
      <rPr>
        <b/>
        <sz val="19"/>
        <color rgb="FF00B050"/>
        <rFont val="Times New Roman"/>
        <family val="1"/>
      </rPr>
      <t xml:space="preserve">
</t>
    </r>
  </si>
  <si>
    <r>
      <t>Monthly Document Courier Service &amp; e-Document Conversion</t>
    </r>
    <r>
      <rPr>
        <sz val="14"/>
        <color theme="1" tint="0.499984740745262"/>
        <rFont val="Times New Roman"/>
        <family val="1"/>
      </rPr>
      <t xml:space="preserve">
        Recommended for clients who are not comfortable nor have time to manage paperless solutions 
        - limited to one courier pickup per month; annual documents return courier service included.</t>
    </r>
    <r>
      <rPr>
        <b/>
        <sz val="19"/>
        <color rgb="FF00B050"/>
        <rFont val="Times New Roman"/>
        <family val="1"/>
      </rPr>
      <t xml:space="preserve">
</t>
    </r>
  </si>
  <si>
    <r>
      <t>Discounted QuickBooks Online Plus Subscription</t>
    </r>
    <r>
      <rPr>
        <b/>
        <sz val="12"/>
        <color theme="1" tint="0.499984740745262"/>
        <rFont val="Times New Roman"/>
        <family val="1"/>
      </rPr>
      <t xml:space="preserve">
</t>
    </r>
    <r>
      <rPr>
        <sz val="14"/>
        <color theme="1" tint="0.499984740745262"/>
        <rFont val="Times New Roman"/>
        <family val="1"/>
      </rPr>
      <t xml:space="preserve">        Monthly subscription for the duration of contract, including application settings and features maintenance; 
        Real-time remote &amp; mobile access to bookkeeping &amp; financial records anywhere with Internet &amp; cellular connectivity.</t>
    </r>
    <r>
      <rPr>
        <b/>
        <sz val="19"/>
        <color rgb="FF00B050"/>
        <rFont val="Times New Roman"/>
        <family val="1"/>
      </rPr>
      <t xml:space="preserve">
</t>
    </r>
  </si>
  <si>
    <t>Total Number of Reconciliation Accounts (Chequing, Saving, Credit Card, Line of Credit, Loan, Lease, GST/HST QST, PST/RST, WCB, Payroll Accounts, etc.)</t>
  </si>
  <si>
    <r>
      <t>Tax Slips Processing</t>
    </r>
    <r>
      <rPr>
        <sz val="14"/>
        <color theme="1" tint="0.499984740745262"/>
        <rFont val="Times New Roman"/>
        <family val="1"/>
      </rPr>
      <t xml:space="preserve">
        INCLUDES: up to five Tax Slips (TSlips) processed per service contract year, excess Tslips will be invoiced separately at time of processing
        - T4, T5, T3, T4A, T5018 etc.</t>
    </r>
    <r>
      <rPr>
        <b/>
        <sz val="19"/>
        <color rgb="FF00B050"/>
        <rFont val="Times New Roman"/>
        <family val="1"/>
      </rPr>
      <t xml:space="preserve">
</t>
    </r>
  </si>
  <si>
    <t>Audit Support (CRA Inquiry, Investigation, and Review)</t>
  </si>
  <si>
    <r>
      <t xml:space="preserve">Consultation &amp; CRA Representation
</t>
    </r>
    <r>
      <rPr>
        <sz val="14"/>
        <color theme="1" tint="0.499984740745262"/>
        <rFont val="Times New Roman"/>
        <family val="1"/>
      </rPr>
      <t xml:space="preserve">        Access to our Value-added Professional Mentorship, Collaboration, Expertise, Consultation and Advisory in Business and Personal Financial 
        &amp; Process Management, to help your business achieve and focus on continuous improvements in areas of:
        • INCREASING PROFITS while DECREASING COSTS
        • IMPROVE EFFICIENCY Across the Organization
        • ENHANCE CUSTOMER SATISFACTION
        • DEVELOP AND IMPLEMENT CHANGE MANAGEMENT STRATEGIES (Adapt to the New Competitive Advantage)
       CRA Representative Access will allow our team of professionals to act on your behalf in responding to CRA initiated phone enquiries (excluding audit support);  
       assisting your organization in making requests, enquiries and changes to CRA related accounts and CRA account profile; as well as providing access to our team 
       of professionals to your CRA related account details and history.
       ***Each CRA related phone enquiry or request will be applied towards monthly Business AND Personal Consultation Support and Mentorship limits***
</t>
    </r>
  </si>
  <si>
    <r>
      <t>Access &amp; Archive of Historical Data and Source Documents</t>
    </r>
    <r>
      <rPr>
        <b/>
        <sz val="14"/>
        <color theme="1" tint="0.499984740745262"/>
        <rFont val="Times New Roman"/>
        <family val="1"/>
      </rPr>
      <t xml:space="preserve">
        </t>
    </r>
    <r>
      <rPr>
        <sz val="14"/>
        <color theme="1" tint="0.499984740745262"/>
        <rFont val="Times New Roman"/>
        <family val="1"/>
      </rPr>
      <t>Historical Data and Source Documents such as: receipts, reports, statements, etc.</t>
    </r>
  </si>
  <si>
    <r>
      <t>DEXT e-Document Submission &amp; Management</t>
    </r>
    <r>
      <rPr>
        <sz val="14"/>
        <color theme="1" tint="0.499984740745262"/>
        <rFont val="Times New Roman"/>
        <family val="1"/>
      </rPr>
      <t xml:space="preserve">
        Providing a complete virtual (paperless) service solution with remote and mobile access; providing client with the ease &amp; convenience of uploading 
        monthly bookkeeping documents securely through online DEXT account or mobile APP.
        DEXT is an award-winning secure document upload &amp; management application with advanced OCR scanning technology to automatically extract important data 
        off your receipts and integrates a copy of your receipt directly into your accounting software application to promote an audit proof accounting record system. 
        INCLUDES: unlimited uploads; secure cloud e-document storage &amp; archiving system; audit proof with ability to attach receipt to accounting system transactions; 
        real time mobile &amp; cloud access to stored information; ability to export reports &amp; PDF files of stored documents; ability to auto-retrieve statements from 
        online vendor accounts; and ability to email-in receipt attachments.</t>
    </r>
    <r>
      <rPr>
        <b/>
        <sz val="19"/>
        <color rgb="FF00B050"/>
        <rFont val="Times New Roman"/>
        <family val="1"/>
      </rPr>
      <t xml:space="preserve">
</t>
    </r>
  </si>
  <si>
    <r>
      <t>QuickBooks Online Reporting Function Training</t>
    </r>
    <r>
      <rPr>
        <sz val="14"/>
        <color theme="1" tint="0.499984740745262"/>
        <rFont val="Times New Roman"/>
        <family val="1"/>
      </rPr>
      <t xml:space="preserve">
        Training available for self-access to download financial reports from QuickBooks Online
</t>
    </r>
  </si>
  <si>
    <r>
      <t>Payroll Management Services</t>
    </r>
    <r>
      <rPr>
        <sz val="14"/>
        <color theme="1" tint="0.499984740745262"/>
        <rFont val="Times New Roman"/>
        <family val="1"/>
      </rPr>
      <t xml:space="preserve">
        We only offer bi-weekly payroll service on a set payroll period frequency, if you require different payroll frequencies or payroll period coverage, 
        we are happy to recommend a list of trusted and quality 3rd party payroll service provider companies for you to further contact for 
        competitive cost-effective pricing solutions
        INCLUDES: Direct payroll deposit, direct &amp; timely CRA remittances, and employee self-serve online payroll information access features (may be available); 
        ROE processing, bookkeeping of payroll transaction accounting entries, CRA payroll liability account reconciliations, 
        responding to CRA year-end PIER review report, payroll audit &amp; reporting requests. 
        (5 employees per month included service fees related to additional employees exceeding inclusion (5) will be charged separately on a monthly basis, 
        through existing PAD agreement account on file.)
</t>
    </r>
  </si>
  <si>
    <t>*include Rewind $15+GST</t>
  </si>
  <si>
    <t>https://dext.com/ca/pricing/prepare</t>
  </si>
  <si>
    <t>https://rewind.com/pricing/?ver=2</t>
  </si>
  <si>
    <t>https://quickbooks.intuit.com/ca/pricing/?cid=ppc_G_p_CA_QBO_CA_B_QuickBooks_Phrase_tROAS_G_S_FY22_qbo%20pricing_txt_Sitelink_Plans&amp;Pricing&amp;ds_rl=1298886&amp;ds_rl=1294277&amp;gad_source=1&amp;ds_rl=1294277&amp;ds_rl=1298886&amp;gclid=CjwKCAiAvJarBhA1EiwAGgZl0BgPiVVJv6YppwREMoFi-IIsj4ol3Epdfl1R9kNjsMsJw4XrrqU9_hoC5r8QAvD_BwE&amp;gclsrc=aw.ds</t>
  </si>
  <si>
    <t>+GST</t>
  </si>
  <si>
    <r>
      <t xml:space="preserve">Audit Support (CRA Inquiry, Investigation, Examination and Review)
</t>
    </r>
    <r>
      <rPr>
        <sz val="14"/>
        <color theme="1" tint="0.499984740745262"/>
        <rFont val="Times New Roman"/>
        <family val="1"/>
      </rPr>
      <t xml:space="preserve">        CRA review, examination &amp; audit activities are noticeably increasing and will be more vigorous in the near future. More than 50% of CRA review, examination &amp; audit 
        activities are focused on Small to Medium Business (SMEs), and CRA has the ability of reviewing &amp; auditing up to 7 years prior, and possibly further. 
        Depending on the scope of the review &amp; audit, professional service time can vary between 2 - 40 hours. This service package feature insures and protects you from 
        significant professional fees that may be incurred if a CRA review &amp; audit was to occur.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</si>
</sst>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000"/>
  </numFmts>
  <fonts count="62"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Times New Roman"/>
      <family val="1"/>
    </font>
    <font>
      <b/>
      <sz val="18"/>
      <color theme="0"/>
      <name val="Times New Roman"/>
      <family val="1"/>
    </font>
    <font>
      <b/>
      <sz val="20"/>
      <color theme="0"/>
      <name val="Times New Roman"/>
      <family val="1"/>
    </font>
    <font>
      <b/>
      <sz val="14"/>
      <color theme="0" tint="-0.499984740745262"/>
      <name val="Times New Roman"/>
      <family val="1"/>
    </font>
    <font>
      <b/>
      <sz val="18"/>
      <color rgb="FF7030A0"/>
      <name val="Times New Roman"/>
      <family val="1"/>
    </font>
    <font>
      <b/>
      <sz val="16"/>
      <color theme="0"/>
      <name val="Times New Roman"/>
      <family val="1"/>
    </font>
    <font>
      <b/>
      <sz val="18"/>
      <color rgb="FF00B050"/>
      <name val="Times New Roman"/>
      <family val="1"/>
    </font>
    <font>
      <b/>
      <sz val="16"/>
      <color theme="1" tint="0.499984740745262"/>
      <name val="Times New Roman"/>
      <family val="1"/>
    </font>
    <font>
      <b/>
      <sz val="11"/>
      <color theme="0"/>
      <name val="Times New Roman"/>
      <family val="1"/>
    </font>
    <font>
      <b/>
      <sz val="16"/>
      <color theme="8"/>
      <name val="Times New Roman"/>
      <family val="1"/>
    </font>
    <font>
      <b/>
      <sz val="12"/>
      <color theme="9" tint="-0.249977111117893"/>
      <name val="Times New Roman"/>
      <family val="1"/>
    </font>
    <font>
      <sz val="19"/>
      <color rgb="FF00B050"/>
      <name val="Times New Roman"/>
      <family val="1"/>
    </font>
    <font>
      <b/>
      <sz val="19"/>
      <color rgb="FF00B050"/>
      <name val="Times New Roman"/>
      <family val="1"/>
    </font>
    <font>
      <b/>
      <sz val="36"/>
      <color theme="8"/>
      <name val="Wingdings"/>
      <charset val="2"/>
    </font>
    <font>
      <b/>
      <sz val="36"/>
      <color rgb="FF00B050"/>
      <name val="Wingdings"/>
      <charset val="2"/>
    </font>
    <font>
      <sz val="12"/>
      <color theme="1" tint="0.499984740745262"/>
      <name val="Times New Roman"/>
      <family val="1"/>
    </font>
    <font>
      <sz val="12"/>
      <color theme="8"/>
      <name val="Times New Roman"/>
      <family val="1"/>
    </font>
    <font>
      <sz val="16"/>
      <color rgb="FF00B050"/>
      <name val="Times New Roman"/>
      <family val="1"/>
    </font>
    <font>
      <sz val="11"/>
      <color rgb="FF00B050"/>
      <name val="Calibri"/>
      <family val="2"/>
      <scheme val="minor"/>
    </font>
    <font>
      <sz val="11"/>
      <color rgb="FF00B050"/>
      <name val="Times New Roman"/>
      <family val="1"/>
    </font>
    <font>
      <b/>
      <sz val="16"/>
      <color theme="7"/>
      <name val="Times New Roman"/>
      <family val="1"/>
    </font>
    <font>
      <b/>
      <sz val="14"/>
      <color rgb="FF00B050"/>
      <name val="Times New Roman"/>
      <family val="1"/>
    </font>
    <font>
      <b/>
      <sz val="14"/>
      <color theme="7"/>
      <name val="Times New Roman"/>
      <family val="1"/>
    </font>
    <font>
      <b/>
      <sz val="14"/>
      <color rgb="FF7030A0"/>
      <name val="Times New Roman"/>
      <family val="1"/>
    </font>
    <font>
      <b/>
      <sz val="24"/>
      <color theme="8"/>
      <name val="Times New Roman"/>
      <family val="1"/>
    </font>
    <font>
      <b/>
      <sz val="14"/>
      <color theme="8"/>
      <name val="Times New Roman"/>
      <family val="1"/>
    </font>
    <font>
      <b/>
      <sz val="20"/>
      <color theme="7"/>
      <name val="Times New Roman"/>
      <family val="1"/>
    </font>
    <font>
      <b/>
      <sz val="20"/>
      <color theme="1" tint="0.499984740745262"/>
      <name val="Times New Roman"/>
      <family val="1"/>
    </font>
    <font>
      <b/>
      <sz val="22"/>
      <color theme="0"/>
      <name val="Times New Roman"/>
      <family val="1"/>
    </font>
    <font>
      <b/>
      <sz val="20"/>
      <color theme="8"/>
      <name val="Times New Roman"/>
      <family val="1"/>
    </font>
    <font>
      <b/>
      <sz val="19"/>
      <color theme="8"/>
      <name val="Times New Roman"/>
      <family val="1"/>
    </font>
    <font>
      <b/>
      <sz val="19"/>
      <color theme="1" tint="0.499984740745262"/>
      <name val="Times New Roman"/>
      <family val="1"/>
    </font>
    <font>
      <b/>
      <sz val="20"/>
      <color theme="0" tint="-0.499984740745262"/>
      <name val="Times New Roman"/>
      <family val="1"/>
    </font>
    <font>
      <sz val="19"/>
      <color theme="1" tint="0.499984740745262"/>
      <name val="Times New Roman"/>
      <family val="1"/>
    </font>
    <font>
      <sz val="19"/>
      <color theme="8"/>
      <name val="Calibri"/>
      <family val="2"/>
    </font>
    <font>
      <sz val="19"/>
      <color theme="8"/>
      <name val="Times New Roman"/>
      <family val="1"/>
    </font>
    <font>
      <b/>
      <sz val="28"/>
      <color theme="0"/>
      <name val="Times New Roman"/>
      <family val="1"/>
    </font>
    <font>
      <b/>
      <sz val="28"/>
      <color theme="1" tint="0.499984740745262"/>
      <name val="Times New Roman"/>
      <family val="1"/>
    </font>
    <font>
      <b/>
      <sz val="40"/>
      <color theme="0"/>
      <name val="Times New Roman"/>
      <family val="1"/>
    </font>
    <font>
      <b/>
      <sz val="20"/>
      <color theme="1" tint="0.34998626667073579"/>
      <name val="Times New Roman"/>
      <family val="1"/>
    </font>
    <font>
      <b/>
      <sz val="20"/>
      <color theme="8"/>
      <name val="Wingdings"/>
      <charset val="2"/>
    </font>
    <font>
      <sz val="14"/>
      <color rgb="FF00B050"/>
      <name val="Times New Roman"/>
      <family val="1"/>
    </font>
    <font>
      <b/>
      <sz val="20"/>
      <color rgb="FF00B050"/>
      <name val="Wingdings"/>
      <charset val="2"/>
    </font>
    <font>
      <sz val="11"/>
      <color theme="8"/>
      <name val="Times New Roman"/>
      <family val="1"/>
    </font>
    <font>
      <b/>
      <u val="singleAccounting"/>
      <sz val="19"/>
      <color rgb="FF00B050"/>
      <name val="Times New Roman"/>
      <family val="1"/>
    </font>
    <font>
      <sz val="11"/>
      <color theme="8"/>
      <name val="Calibri"/>
      <family val="2"/>
      <scheme val="minor"/>
    </font>
    <font>
      <sz val="14"/>
      <color theme="8"/>
      <name val="Times New Roman"/>
      <family val="1"/>
    </font>
    <font>
      <b/>
      <sz val="36"/>
      <color theme="8"/>
      <name val="Times New Roman"/>
      <family val="1"/>
    </font>
    <font>
      <b/>
      <sz val="30"/>
      <color theme="8"/>
      <name val="Times New Roman"/>
      <family val="1"/>
    </font>
    <font>
      <sz val="11"/>
      <color theme="8"/>
      <name val="Calibri"/>
      <family val="2"/>
    </font>
    <font>
      <sz val="6.05"/>
      <color theme="8"/>
      <name val="Calibri"/>
      <family val="2"/>
    </font>
    <font>
      <b/>
      <sz val="11"/>
      <color theme="1"/>
      <name val="Calibri"/>
      <family val="2"/>
      <scheme val="minor"/>
    </font>
    <font>
      <b/>
      <sz val="11"/>
      <color rgb="FFC00000"/>
      <name val="Calibri"/>
      <family val="2"/>
      <scheme val="minor"/>
    </font>
    <font>
      <b/>
      <sz val="11"/>
      <color rgb="FFFFFF00"/>
      <name val="Calibri"/>
      <family val="2"/>
      <scheme val="minor"/>
    </font>
    <font>
      <b/>
      <sz val="11"/>
      <name val="Times New Roman"/>
      <family val="1"/>
    </font>
    <font>
      <sz val="14"/>
      <color indexed="81"/>
      <name val="Tahoma"/>
      <family val="2"/>
    </font>
    <font>
      <b/>
      <sz val="14"/>
      <color theme="1" tint="0.499984740745262"/>
      <name val="Times New Roman"/>
      <family val="1"/>
    </font>
    <font>
      <sz val="14"/>
      <color theme="1" tint="0.499984740745262"/>
      <name val="Times New Roman"/>
      <family val="1"/>
    </font>
    <font>
      <b/>
      <sz val="12"/>
      <color theme="1" tint="0.499984740745262"/>
      <name val="Times New Roman"/>
      <family val="1"/>
    </font>
  </fonts>
  <fills count="12">
    <fill>
      <patternFill patternType="none"/>
    </fill>
    <fill>
      <patternFill patternType="gray125"/>
    </fill>
    <fill>
      <patternFill patternType="solid">
        <fgColor theme="1" tint="0.499984740745262"/>
        <bgColor indexed="64"/>
      </patternFill>
    </fill>
    <fill>
      <patternFill patternType="solid">
        <fgColor theme="8"/>
        <bgColor indexed="64"/>
      </patternFill>
    </fill>
    <fill>
      <patternFill patternType="solid">
        <fgColor theme="1"/>
        <bgColor indexed="64"/>
      </patternFill>
    </fill>
    <fill>
      <patternFill patternType="solid">
        <fgColor theme="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7" tint="0.79998168889431442"/>
        <bgColor indexed="64"/>
      </patternFill>
    </fill>
    <fill>
      <patternFill patternType="solid">
        <fgColor rgb="FFC00000"/>
        <bgColor indexed="64"/>
      </patternFill>
    </fill>
    <fill>
      <patternFill patternType="solid">
        <fgColor theme="8" tint="0.79998168889431442"/>
        <bgColor indexed="64"/>
      </patternFill>
    </fill>
  </fills>
  <borders count="84">
    <border>
      <left/>
      <right/>
      <top/>
      <bottom/>
      <diagonal/>
    </border>
    <border>
      <left style="thick">
        <color theme="1" tint="0.499984740745262"/>
      </left>
      <right/>
      <top style="thick">
        <color theme="1" tint="0.499984740745262"/>
      </top>
      <bottom style="thick">
        <color theme="1" tint="0.499984740745262"/>
      </bottom>
      <diagonal/>
    </border>
    <border>
      <left/>
      <right style="medium">
        <color indexed="64"/>
      </right>
      <top style="medium">
        <color indexed="64"/>
      </top>
      <bottom/>
      <diagonal/>
    </border>
    <border>
      <left/>
      <right/>
      <top style="medium">
        <color indexed="64"/>
      </top>
      <bottom/>
      <diagonal/>
    </border>
    <border>
      <left/>
      <right/>
      <top style="thick">
        <color theme="1" tint="0.499984740745262"/>
      </top>
      <bottom style="thick">
        <color theme="1" tint="0.499984740745262"/>
      </bottom>
      <diagonal/>
    </border>
    <border>
      <left/>
      <right style="thick">
        <color theme="1" tint="0.499984740745262"/>
      </right>
      <top style="thick">
        <color theme="1" tint="0.499984740745262"/>
      </top>
      <bottom style="thick">
        <color theme="1" tint="0.499984740745262"/>
      </bottom>
      <diagonal/>
    </border>
    <border>
      <left style="thick">
        <color theme="1" tint="0.499984740745262"/>
      </left>
      <right/>
      <top style="thick">
        <color theme="1" tint="0.499984740745262"/>
      </top>
      <bottom/>
      <diagonal/>
    </border>
    <border>
      <left style="thick">
        <color theme="1" tint="0.499984740745262"/>
      </left>
      <right/>
      <top/>
      <bottom/>
      <diagonal/>
    </border>
    <border>
      <left style="medium">
        <color theme="0"/>
      </left>
      <right style="thick">
        <color theme="1" tint="0.499984740745262"/>
      </right>
      <top/>
      <bottom/>
      <diagonal/>
    </border>
    <border>
      <left style="thick">
        <color theme="1" tint="0.499984740745262"/>
      </left>
      <right/>
      <top/>
      <bottom style="thick">
        <color theme="1" tint="0.499984740745262"/>
      </bottom>
      <diagonal/>
    </border>
    <border>
      <left/>
      <right/>
      <top style="thick">
        <color theme="1" tint="0.34998626667073579"/>
      </top>
      <bottom/>
      <diagonal/>
    </border>
    <border>
      <left/>
      <right/>
      <top/>
      <bottom style="thick">
        <color theme="1" tint="0.34998626667073579"/>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1" tint="0.499984740745262"/>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ck">
        <color theme="0"/>
      </left>
      <right style="thick">
        <color theme="0"/>
      </right>
      <top/>
      <bottom/>
      <diagonal/>
    </border>
    <border>
      <left style="thin">
        <color theme="0"/>
      </left>
      <right style="thin">
        <color theme="0"/>
      </right>
      <top/>
      <bottom style="thin">
        <color theme="0"/>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theme="0"/>
      </left>
      <right/>
      <top/>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right/>
      <top style="thick">
        <color theme="1" tint="0.499984740745262"/>
      </top>
      <bottom/>
      <diagonal/>
    </border>
    <border>
      <left/>
      <right style="thick">
        <color theme="1" tint="0.499984740745262"/>
      </right>
      <top/>
      <bottom/>
      <diagonal/>
    </border>
    <border>
      <left/>
      <right/>
      <top/>
      <bottom style="thick">
        <color theme="1" tint="0.499984740745262"/>
      </bottom>
      <diagonal/>
    </border>
    <border>
      <left/>
      <right style="thick">
        <color theme="1" tint="0.499984740745262"/>
      </right>
      <top/>
      <bottom style="thick">
        <color theme="1" tint="0.499984740745262"/>
      </bottom>
      <diagonal/>
    </border>
    <border>
      <left style="thick">
        <color theme="1" tint="0.499984740745262"/>
      </left>
      <right style="thick">
        <color theme="1" tint="0.499984740745262"/>
      </right>
      <top/>
      <bottom style="thick">
        <color theme="1" tint="0.499984740745262"/>
      </bottom>
      <diagonal/>
    </border>
    <border>
      <left style="thick">
        <color theme="8"/>
      </left>
      <right/>
      <top/>
      <bottom style="thick">
        <color theme="8"/>
      </bottom>
      <diagonal/>
    </border>
    <border>
      <left/>
      <right/>
      <top/>
      <bottom style="thick">
        <color theme="8"/>
      </bottom>
      <diagonal/>
    </border>
    <border>
      <left/>
      <right style="thick">
        <color theme="8"/>
      </right>
      <top/>
      <bottom style="thick">
        <color theme="8"/>
      </bottom>
      <diagonal/>
    </border>
    <border>
      <left/>
      <right style="thick">
        <color theme="1" tint="0.499984740745262"/>
      </right>
      <top style="thick">
        <color theme="1" tint="0.499984740745262"/>
      </top>
      <bottom/>
      <diagonal/>
    </border>
    <border>
      <left style="thick">
        <color theme="1" tint="0.499984740745262"/>
      </left>
      <right/>
      <top style="medium">
        <color theme="0"/>
      </top>
      <bottom/>
      <diagonal/>
    </border>
    <border>
      <left/>
      <right style="thick">
        <color theme="1" tint="0.499984740745262"/>
      </right>
      <top style="medium">
        <color theme="0"/>
      </top>
      <bottom/>
      <diagonal/>
    </border>
    <border>
      <left style="thick">
        <color theme="0"/>
      </left>
      <right style="thick">
        <color theme="0"/>
      </right>
      <top/>
      <bottom style="thick">
        <color theme="1" tint="0.499984740745262"/>
      </bottom>
      <diagonal/>
    </border>
    <border>
      <left style="thick">
        <color theme="0"/>
      </left>
      <right style="thick">
        <color theme="0"/>
      </right>
      <top style="thick">
        <color theme="1" tint="0.499984740745262"/>
      </top>
      <bottom style="thick">
        <color theme="1" tint="0.499984740745262"/>
      </bottom>
      <diagonal/>
    </border>
    <border>
      <left style="medium">
        <color theme="0"/>
      </left>
      <right/>
      <top/>
      <bottom/>
      <diagonal/>
    </border>
    <border>
      <left style="thick">
        <color theme="1" tint="0.499984740745262"/>
      </left>
      <right/>
      <top style="thick">
        <color theme="1" tint="0.34998626667073579"/>
      </top>
      <bottom/>
      <diagonal/>
    </border>
    <border>
      <left/>
      <right style="thick">
        <color theme="1" tint="0.499984740745262"/>
      </right>
      <top style="thick">
        <color theme="1" tint="0.34998626667073579"/>
      </top>
      <bottom/>
      <diagonal/>
    </border>
    <border>
      <left style="thick">
        <color theme="1" tint="0.499984740745262"/>
      </left>
      <right/>
      <top/>
      <bottom style="thick">
        <color theme="1" tint="0.34998626667073579"/>
      </bottom>
      <diagonal/>
    </border>
    <border>
      <left/>
      <right style="thick">
        <color theme="1" tint="0.499984740745262"/>
      </right>
      <top/>
      <bottom style="thick">
        <color theme="1" tint="0.34998626667073579"/>
      </bottom>
      <diagonal/>
    </border>
    <border>
      <left style="thick">
        <color theme="0"/>
      </left>
      <right/>
      <top/>
      <bottom/>
      <diagonal/>
    </border>
    <border>
      <left style="thick">
        <color theme="0"/>
      </left>
      <right style="thin">
        <color theme="0"/>
      </right>
      <top style="thin">
        <color theme="0"/>
      </top>
      <bottom/>
      <diagonal/>
    </border>
    <border>
      <left style="thick">
        <color theme="0"/>
      </left>
      <right style="thin">
        <color theme="0"/>
      </right>
      <top/>
      <bottom/>
      <diagonal/>
    </border>
    <border>
      <left style="thick">
        <color theme="0"/>
      </left>
      <right style="thick">
        <color theme="1" tint="0.499984740745262"/>
      </right>
      <top/>
      <bottom style="thick">
        <color theme="1" tint="0.499984740745262"/>
      </bottom>
      <diagonal/>
    </border>
    <border>
      <left style="thick">
        <color theme="0"/>
      </left>
      <right style="thick">
        <color theme="1" tint="0.499984740745262"/>
      </right>
      <top/>
      <bottom/>
      <diagonal/>
    </border>
    <border>
      <left style="medium">
        <color theme="0"/>
      </left>
      <right style="thick">
        <color theme="1" tint="0.499984740745262"/>
      </right>
      <top/>
      <bottom style="thick">
        <color theme="1" tint="0.499984740745262"/>
      </bottom>
      <diagonal/>
    </border>
    <border>
      <left style="medium">
        <color theme="0"/>
      </left>
      <right style="thick">
        <color theme="1" tint="0.499984740745262"/>
      </right>
      <top style="thick">
        <color theme="1" tint="0.499984740745262"/>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theme="0"/>
      </left>
      <right style="thick">
        <color theme="1" tint="0.499984740745262"/>
      </right>
      <top style="thick">
        <color theme="1" tint="0.499984740745262"/>
      </top>
      <bottom/>
      <diagonal/>
    </border>
    <border>
      <left style="thick">
        <color theme="0"/>
      </left>
      <right style="thick">
        <color theme="1" tint="0.499984740745262"/>
      </right>
      <top style="thick">
        <color theme="1" tint="0.499984740745262"/>
      </top>
      <bottom style="thick">
        <color theme="1" tint="0.499984740745262"/>
      </bottom>
      <diagonal/>
    </border>
    <border>
      <left style="thick">
        <color theme="1" tint="0.499984740745262"/>
      </left>
      <right style="thick">
        <color theme="0"/>
      </right>
      <top/>
      <bottom style="thick">
        <color theme="1" tint="0.499984740745262"/>
      </bottom>
      <diagonal/>
    </border>
    <border>
      <left style="thick">
        <color theme="1" tint="0.499984740745262"/>
      </left>
      <right style="thick">
        <color theme="0"/>
      </right>
      <top/>
      <bottom/>
      <diagonal/>
    </border>
    <border>
      <left style="thick">
        <color theme="0"/>
      </left>
      <right style="thick">
        <color theme="1" tint="0.499984740745262"/>
      </right>
      <top style="medium">
        <color theme="0"/>
      </top>
      <bottom/>
      <diagonal/>
    </border>
    <border>
      <left/>
      <right/>
      <top style="thick">
        <color theme="8"/>
      </top>
      <bottom/>
      <diagonal/>
    </border>
    <border>
      <left/>
      <right style="thick">
        <color theme="8"/>
      </right>
      <top style="thick">
        <color theme="8"/>
      </top>
      <bottom/>
      <diagonal/>
    </border>
    <border>
      <left style="thick">
        <color theme="8"/>
      </left>
      <right/>
      <top style="thick">
        <color theme="8"/>
      </top>
      <bottom/>
      <diagonal/>
    </border>
    <border>
      <left style="thick">
        <color theme="8"/>
      </left>
      <right/>
      <top/>
      <bottom style="thick">
        <color theme="1" tint="0.499984740745262"/>
      </bottom>
      <diagonal/>
    </border>
    <border>
      <left/>
      <right style="thick">
        <color theme="8"/>
      </right>
      <top/>
      <bottom style="thick">
        <color theme="1" tint="0.499984740745262"/>
      </bottom>
      <diagonal/>
    </border>
    <border>
      <left style="thick">
        <color theme="1" tint="0.499984740745262"/>
      </left>
      <right/>
      <top style="thick">
        <color theme="1" tint="0.499984740745262"/>
      </top>
      <bottom style="thick">
        <color theme="0"/>
      </bottom>
      <diagonal/>
    </border>
    <border>
      <left style="thick">
        <color theme="0"/>
      </left>
      <right style="thick">
        <color theme="1" tint="0.499984740745262"/>
      </right>
      <top style="thick">
        <color theme="1" tint="0.499984740745262"/>
      </top>
      <bottom style="thick">
        <color theme="0"/>
      </bottom>
      <diagonal/>
    </border>
    <border>
      <left style="thick">
        <color theme="1" tint="0.499984740745262"/>
      </left>
      <right/>
      <top style="thick">
        <color theme="0"/>
      </top>
      <bottom style="thick">
        <color theme="0"/>
      </bottom>
      <diagonal/>
    </border>
    <border>
      <left style="thick">
        <color theme="0"/>
      </left>
      <right style="thick">
        <color theme="1" tint="0.499984740745262"/>
      </right>
      <top style="thick">
        <color theme="0"/>
      </top>
      <bottom style="thick">
        <color theme="0"/>
      </bottom>
      <diagonal/>
    </border>
    <border>
      <left style="thick">
        <color theme="1" tint="0.499984740745262"/>
      </left>
      <right/>
      <top style="thick">
        <color theme="0"/>
      </top>
      <bottom style="thick">
        <color theme="1" tint="0.34998626667073579"/>
      </bottom>
      <diagonal/>
    </border>
    <border>
      <left style="thick">
        <color theme="0"/>
      </left>
      <right style="thick">
        <color theme="1" tint="0.499984740745262"/>
      </right>
      <top style="thick">
        <color theme="0"/>
      </top>
      <bottom style="thick">
        <color theme="1" tint="0.34998626667073579"/>
      </bottom>
      <diagonal/>
    </border>
    <border>
      <left style="thick">
        <color theme="1" tint="0.499984740745262"/>
      </left>
      <right/>
      <top style="thick">
        <color theme="0"/>
      </top>
      <bottom style="thick">
        <color theme="1" tint="0.499984740745262"/>
      </bottom>
      <diagonal/>
    </border>
    <border>
      <left style="medium">
        <color theme="0"/>
      </left>
      <right style="thick">
        <color theme="1" tint="0.499984740745262"/>
      </right>
      <top style="thick">
        <color theme="1" tint="0.499984740745262"/>
      </top>
      <bottom style="thick">
        <color theme="0"/>
      </bottom>
      <diagonal/>
    </border>
    <border>
      <left style="medium">
        <color theme="0"/>
      </left>
      <right style="thick">
        <color theme="1" tint="0.499984740745262"/>
      </right>
      <top style="thick">
        <color theme="0"/>
      </top>
      <bottom style="thick">
        <color theme="0"/>
      </bottom>
      <diagonal/>
    </border>
    <border>
      <left style="medium">
        <color theme="0"/>
      </left>
      <right style="thick">
        <color theme="1" tint="0.499984740745262"/>
      </right>
      <top style="thick">
        <color theme="0"/>
      </top>
      <bottom style="thick">
        <color theme="1" tint="0.499984740745262"/>
      </bottom>
      <diagonal/>
    </border>
    <border>
      <left style="thick">
        <color theme="0"/>
      </left>
      <right style="thick">
        <color theme="1" tint="0.499984740745262"/>
      </right>
      <top style="thick">
        <color theme="0"/>
      </top>
      <bottom style="thick">
        <color theme="1" tint="0.499984740745262"/>
      </bottom>
      <diagonal/>
    </border>
    <border>
      <left style="thick">
        <color theme="1" tint="0.499984740745262"/>
      </left>
      <right/>
      <top style="thick">
        <color auto="1"/>
      </top>
      <bottom style="thick">
        <color theme="0"/>
      </bottom>
      <diagonal/>
    </border>
    <border>
      <left style="thick">
        <color theme="0"/>
      </left>
      <right style="thick">
        <color theme="1" tint="0.499984740745262"/>
      </right>
      <top style="thick">
        <color auto="1"/>
      </top>
      <bottom style="thick">
        <color theme="0"/>
      </bottom>
      <diagonal/>
    </border>
    <border>
      <left/>
      <right/>
      <top/>
      <bottom style="thin">
        <color theme="0"/>
      </bottom>
      <diagonal/>
    </border>
    <border>
      <left style="thick">
        <color theme="1" tint="0.499984740745262"/>
      </left>
      <right style="thick">
        <color theme="0"/>
      </right>
      <top style="thick">
        <color theme="0"/>
      </top>
      <bottom style="thick">
        <color theme="0"/>
      </bottom>
      <diagonal/>
    </border>
    <border>
      <left style="thick">
        <color theme="1" tint="0.499984740745262"/>
      </left>
      <right style="thick">
        <color theme="0"/>
      </right>
      <top style="thick">
        <color theme="0"/>
      </top>
      <bottom style="thick">
        <color theme="1" tint="0.499984740745262"/>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55">
    <xf numFmtId="0" fontId="0" fillId="0" borderId="0" xfId="0"/>
    <xf numFmtId="0" fontId="3" fillId="0" borderId="0" xfId="0" applyFont="1" applyAlignment="1">
      <alignment vertical="top" wrapText="1"/>
    </xf>
    <xf numFmtId="6" fontId="0" fillId="0" borderId="0" xfId="0" applyNumberFormat="1"/>
    <xf numFmtId="43" fontId="0" fillId="0" borderId="0" xfId="0" applyNumberFormat="1"/>
    <xf numFmtId="0" fontId="5" fillId="0" borderId="0" xfId="0" applyFont="1" applyAlignment="1">
      <alignment horizontal="left" vertical="center" wrapText="1"/>
    </xf>
    <xf numFmtId="43" fontId="11" fillId="4" borderId="2" xfId="1" applyFont="1" applyFill="1" applyBorder="1" applyAlignment="1">
      <alignment horizontal="center" vertical="center" wrapText="1"/>
    </xf>
    <xf numFmtId="43" fontId="11" fillId="4" borderId="3" xfId="1" applyFont="1" applyFill="1" applyBorder="1" applyAlignment="1">
      <alignment horizontal="center" vertical="center" wrapText="1"/>
    </xf>
    <xf numFmtId="0" fontId="3" fillId="0" borderId="0" xfId="0" applyFont="1"/>
    <xf numFmtId="43" fontId="3" fillId="0" borderId="0" xfId="1" applyFont="1"/>
    <xf numFmtId="43" fontId="3" fillId="0" borderId="0" xfId="0" applyNumberFormat="1" applyFont="1"/>
    <xf numFmtId="164" fontId="3" fillId="0" borderId="0" xfId="1" applyNumberFormat="1" applyFont="1"/>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43" fontId="3" fillId="0" borderId="0" xfId="1" applyFont="1" applyAlignment="1">
      <alignment vertical="center"/>
    </xf>
    <xf numFmtId="43" fontId="3" fillId="0" borderId="0" xfId="1" applyFont="1" applyBorder="1" applyAlignment="1">
      <alignment vertical="center"/>
    </xf>
    <xf numFmtId="43" fontId="3" fillId="0" borderId="7" xfId="1" applyFont="1" applyBorder="1" applyAlignment="1">
      <alignment vertical="center"/>
    </xf>
    <xf numFmtId="43" fontId="0" fillId="0" borderId="0" xfId="1" applyFont="1"/>
    <xf numFmtId="0" fontId="2" fillId="4" borderId="0" xfId="0" applyFont="1" applyFill="1"/>
    <xf numFmtId="43" fontId="0" fillId="0" borderId="0" xfId="1" applyFont="1" applyAlignment="1">
      <alignment horizontal="center"/>
    </xf>
    <xf numFmtId="0" fontId="0" fillId="0" borderId="21" xfId="0" applyBorder="1"/>
    <xf numFmtId="1" fontId="0" fillId="0" borderId="21" xfId="1" applyNumberFormat="1" applyFont="1" applyBorder="1"/>
    <xf numFmtId="1" fontId="0" fillId="0" borderId="22" xfId="1" applyNumberFormat="1" applyFont="1" applyBorder="1"/>
    <xf numFmtId="0" fontId="0" fillId="2" borderId="20" xfId="0" applyFill="1" applyBorder="1" applyAlignment="1">
      <alignment horizontal="center"/>
    </xf>
    <xf numFmtId="43" fontId="0" fillId="0" borderId="0" xfId="1" applyFont="1" applyFill="1" applyBorder="1"/>
    <xf numFmtId="0" fontId="0" fillId="0" borderId="23" xfId="0" applyBorder="1"/>
    <xf numFmtId="0" fontId="0" fillId="0" borderId="24"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43" fontId="0" fillId="0" borderId="21" xfId="1" applyFont="1" applyBorder="1"/>
    <xf numFmtId="0" fontId="0" fillId="0" borderId="22" xfId="0" applyBorder="1"/>
    <xf numFmtId="0" fontId="0" fillId="2" borderId="19" xfId="0" applyFill="1" applyBorder="1" applyAlignment="1">
      <alignment horizontal="center"/>
    </xf>
    <xf numFmtId="0" fontId="0" fillId="2" borderId="0" xfId="0" applyFill="1"/>
    <xf numFmtId="0" fontId="0" fillId="2" borderId="0" xfId="0" applyFill="1" applyAlignment="1">
      <alignment horizontal="left" indent="9"/>
    </xf>
    <xf numFmtId="0" fontId="8" fillId="2" borderId="0" xfId="0" applyFont="1" applyFill="1" applyAlignment="1">
      <alignment horizontal="left" vertical="center" wrapText="1" indent="3"/>
    </xf>
    <xf numFmtId="165" fontId="5" fillId="2" borderId="0" xfId="2" applyNumberFormat="1" applyFont="1" applyFill="1" applyBorder="1" applyAlignment="1">
      <alignment horizontal="right" vertical="center" wrapText="1"/>
    </xf>
    <xf numFmtId="0" fontId="3" fillId="2" borderId="0" xfId="0" applyFont="1" applyFill="1" applyAlignment="1">
      <alignment horizontal="center" vertical="top" wrapText="1"/>
    </xf>
    <xf numFmtId="43" fontId="22" fillId="2" borderId="0" xfId="1" applyFont="1" applyFill="1" applyAlignment="1">
      <alignment horizontal="center" vertical="top" wrapText="1"/>
    </xf>
    <xf numFmtId="0" fontId="27" fillId="2" borderId="0" xfId="0" applyFont="1" applyFill="1" applyAlignment="1">
      <alignment horizontal="center"/>
    </xf>
    <xf numFmtId="0" fontId="6" fillId="2" borderId="0" xfId="0" applyFont="1" applyFill="1" applyAlignment="1">
      <alignment horizontal="right"/>
    </xf>
    <xf numFmtId="164" fontId="28" fillId="2" borderId="0" xfId="1" applyNumberFormat="1" applyFont="1" applyFill="1" applyBorder="1" applyAlignment="1">
      <alignment horizontal="right" vertical="center" wrapText="1"/>
    </xf>
    <xf numFmtId="49" fontId="28" fillId="2" borderId="0" xfId="1" applyNumberFormat="1" applyFont="1" applyFill="1" applyBorder="1" applyAlignment="1">
      <alignment horizontal="right" vertical="center" wrapText="1"/>
    </xf>
    <xf numFmtId="0" fontId="28" fillId="2" borderId="0" xfId="0" quotePrefix="1" applyFont="1" applyFill="1" applyAlignment="1">
      <alignment horizontal="right"/>
    </xf>
    <xf numFmtId="0" fontId="28" fillId="2" borderId="0" xfId="0" applyFont="1" applyFill="1" applyAlignment="1">
      <alignment horizontal="right"/>
    </xf>
    <xf numFmtId="164" fontId="5" fillId="2" borderId="0" xfId="1" applyNumberFormat="1" applyFont="1" applyFill="1" applyBorder="1" applyAlignment="1">
      <alignment horizontal="right" vertical="center" wrapText="1" indent="2"/>
    </xf>
    <xf numFmtId="164" fontId="23" fillId="2" borderId="0" xfId="1" applyNumberFormat="1" applyFont="1" applyFill="1" applyBorder="1" applyAlignment="1">
      <alignment horizontal="left" vertical="center" wrapText="1" indent="26"/>
    </xf>
    <xf numFmtId="164" fontId="24" fillId="2" borderId="0" xfId="1" applyNumberFormat="1" applyFont="1" applyFill="1" applyBorder="1" applyAlignment="1">
      <alignment horizontal="right" vertical="center" wrapText="1" indent="2"/>
    </xf>
    <xf numFmtId="164" fontId="28" fillId="2" borderId="0" xfId="1" applyNumberFormat="1" applyFont="1" applyFill="1" applyBorder="1" applyAlignment="1">
      <alignment horizontal="right" vertical="center" wrapText="1" indent="2"/>
    </xf>
    <xf numFmtId="164" fontId="25" fillId="2" borderId="0" xfId="1" applyNumberFormat="1" applyFont="1" applyFill="1" applyBorder="1" applyAlignment="1">
      <alignment horizontal="right" vertical="center" wrapText="1" indent="2"/>
    </xf>
    <xf numFmtId="164" fontId="24" fillId="2" borderId="0" xfId="1" applyNumberFormat="1" applyFont="1" applyFill="1" applyBorder="1" applyAlignment="1">
      <alignment horizontal="right" wrapText="1" indent="2"/>
    </xf>
    <xf numFmtId="164" fontId="23" fillId="2" borderId="0" xfId="1" applyNumberFormat="1" applyFont="1" applyFill="1" applyBorder="1" applyAlignment="1">
      <alignment horizontal="right" vertical="top" wrapText="1" indent="2"/>
    </xf>
    <xf numFmtId="164" fontId="24" fillId="2" borderId="0" xfId="1" applyNumberFormat="1" applyFont="1" applyFill="1" applyBorder="1" applyAlignment="1">
      <alignment horizontal="right" vertical="center" wrapText="1"/>
    </xf>
    <xf numFmtId="164" fontId="5" fillId="2" borderId="0" xfId="1" applyNumberFormat="1" applyFont="1" applyFill="1" applyBorder="1" applyAlignment="1">
      <alignment horizontal="right" vertical="center" wrapText="1"/>
    </xf>
    <xf numFmtId="165" fontId="30" fillId="2" borderId="0" xfId="2" applyNumberFormat="1" applyFont="1" applyFill="1" applyBorder="1" applyAlignment="1">
      <alignment horizontal="right" vertical="center" wrapText="1"/>
    </xf>
    <xf numFmtId="164" fontId="9" fillId="2" borderId="0" xfId="1" applyNumberFormat="1" applyFont="1" applyFill="1" applyBorder="1" applyAlignment="1">
      <alignment horizontal="right" vertical="center" wrapText="1" indent="2"/>
    </xf>
    <xf numFmtId="0" fontId="0" fillId="5" borderId="0" xfId="0" applyFill="1" applyProtection="1">
      <protection hidden="1"/>
    </xf>
    <xf numFmtId="0" fontId="3" fillId="5" borderId="0" xfId="0" applyFont="1" applyFill="1" applyAlignment="1" applyProtection="1">
      <alignment vertical="top" wrapText="1"/>
      <protection hidden="1"/>
    </xf>
    <xf numFmtId="0" fontId="3" fillId="5" borderId="0" xfId="0" applyFont="1" applyFill="1" applyAlignment="1" applyProtection="1">
      <alignment horizontal="center" vertical="top" wrapText="1"/>
      <protection hidden="1"/>
    </xf>
    <xf numFmtId="0" fontId="27" fillId="5" borderId="0" xfId="0" applyFont="1" applyFill="1" applyAlignment="1" applyProtection="1">
      <alignment horizontal="center"/>
      <protection hidden="1"/>
    </xf>
    <xf numFmtId="0" fontId="7" fillId="5" borderId="0" xfId="0" applyFont="1" applyFill="1" applyAlignment="1" applyProtection="1">
      <alignment horizontal="center"/>
      <protection hidden="1"/>
    </xf>
    <xf numFmtId="0" fontId="6" fillId="5" borderId="0" xfId="0" applyFont="1" applyFill="1" applyAlignment="1" applyProtection="1">
      <alignment horizontal="right"/>
      <protection hidden="1"/>
    </xf>
    <xf numFmtId="164" fontId="23" fillId="5" borderId="0" xfId="1" applyNumberFormat="1" applyFont="1" applyFill="1" applyBorder="1" applyAlignment="1" applyProtection="1">
      <alignment horizontal="right" vertical="center" wrapText="1"/>
      <protection hidden="1"/>
    </xf>
    <xf numFmtId="164" fontId="28" fillId="5" borderId="0" xfId="1" applyNumberFormat="1" applyFont="1" applyFill="1" applyBorder="1" applyAlignment="1" applyProtection="1">
      <alignment horizontal="right" vertical="center" wrapText="1"/>
      <protection hidden="1"/>
    </xf>
    <xf numFmtId="49" fontId="28" fillId="5" borderId="0" xfId="1" applyNumberFormat="1" applyFont="1" applyFill="1" applyBorder="1" applyAlignment="1" applyProtection="1">
      <alignment horizontal="right" vertical="center" wrapText="1"/>
      <protection hidden="1"/>
    </xf>
    <xf numFmtId="0" fontId="6" fillId="5" borderId="0" xfId="0" applyFont="1" applyFill="1" applyAlignment="1" applyProtection="1">
      <alignment vertical="center"/>
      <protection hidden="1"/>
    </xf>
    <xf numFmtId="0" fontId="28" fillId="5" borderId="0" xfId="0" quotePrefix="1" applyFont="1" applyFill="1" applyAlignment="1" applyProtection="1">
      <alignment horizontal="right"/>
      <protection hidden="1"/>
    </xf>
    <xf numFmtId="0" fontId="28" fillId="5" borderId="0" xfId="0" applyFont="1" applyFill="1" applyAlignment="1" applyProtection="1">
      <alignment horizontal="right"/>
      <protection hidden="1"/>
    </xf>
    <xf numFmtId="164" fontId="5" fillId="5" borderId="0" xfId="1" applyNumberFormat="1" applyFont="1" applyFill="1" applyBorder="1" applyAlignment="1" applyProtection="1">
      <alignment horizontal="right" vertical="center" wrapText="1" indent="2"/>
      <protection hidden="1"/>
    </xf>
    <xf numFmtId="0" fontId="8" fillId="5" borderId="0" xfId="0" applyFont="1" applyFill="1" applyAlignment="1" applyProtection="1">
      <alignment horizontal="left" vertical="center" wrapText="1" indent="3"/>
      <protection hidden="1"/>
    </xf>
    <xf numFmtId="164" fontId="23" fillId="5" borderId="0" xfId="1" applyNumberFormat="1" applyFont="1" applyFill="1" applyBorder="1" applyAlignment="1" applyProtection="1">
      <alignment horizontal="left" vertical="center" wrapText="1" indent="26"/>
      <protection hidden="1"/>
    </xf>
    <xf numFmtId="164" fontId="24" fillId="5" borderId="0" xfId="1" applyNumberFormat="1" applyFont="1" applyFill="1" applyBorder="1" applyAlignment="1" applyProtection="1">
      <alignment horizontal="right" vertical="center" wrapText="1" indent="2"/>
      <protection hidden="1"/>
    </xf>
    <xf numFmtId="164" fontId="10" fillId="5" borderId="0" xfId="1" applyNumberFormat="1" applyFont="1" applyFill="1" applyBorder="1" applyAlignment="1" applyProtection="1">
      <alignment horizontal="left" vertical="center" wrapText="1" indent="5"/>
      <protection hidden="1"/>
    </xf>
    <xf numFmtId="164" fontId="28" fillId="5" borderId="0" xfId="1" applyNumberFormat="1" applyFont="1" applyFill="1" applyBorder="1" applyAlignment="1" applyProtection="1">
      <alignment horizontal="right" vertical="center" wrapText="1" indent="2"/>
      <protection hidden="1"/>
    </xf>
    <xf numFmtId="164" fontId="9" fillId="5" borderId="28" xfId="1" applyNumberFormat="1" applyFont="1" applyFill="1" applyBorder="1" applyAlignment="1" applyProtection="1">
      <alignment horizontal="right" vertical="center" wrapText="1" indent="2"/>
      <protection hidden="1"/>
    </xf>
    <xf numFmtId="0" fontId="0" fillId="5" borderId="0" xfId="0" applyFill="1" applyAlignment="1" applyProtection="1">
      <alignment horizontal="left" indent="9"/>
      <protection hidden="1"/>
    </xf>
    <xf numFmtId="164" fontId="25" fillId="5" borderId="0" xfId="1" applyNumberFormat="1" applyFont="1" applyFill="1" applyBorder="1" applyAlignment="1" applyProtection="1">
      <alignment horizontal="right" vertical="center" wrapText="1" indent="2"/>
      <protection hidden="1"/>
    </xf>
    <xf numFmtId="164" fontId="24" fillId="5" borderId="0" xfId="1" applyNumberFormat="1" applyFont="1" applyFill="1" applyBorder="1" applyAlignment="1" applyProtection="1">
      <alignment horizontal="right" wrapText="1" indent="2"/>
      <protection hidden="1"/>
    </xf>
    <xf numFmtId="164" fontId="28" fillId="5" borderId="28" xfId="1" applyNumberFormat="1" applyFont="1" applyFill="1" applyBorder="1" applyAlignment="1" applyProtection="1">
      <alignment horizontal="right" vertical="center" wrapText="1" indent="2"/>
      <protection hidden="1"/>
    </xf>
    <xf numFmtId="164" fontId="24" fillId="5" borderId="28" xfId="1" applyNumberFormat="1" applyFont="1" applyFill="1" applyBorder="1" applyAlignment="1" applyProtection="1">
      <alignment horizontal="right" vertical="center" wrapText="1" indent="2"/>
      <protection hidden="1"/>
    </xf>
    <xf numFmtId="164" fontId="23" fillId="5" borderId="0" xfId="1" applyNumberFormat="1" applyFont="1" applyFill="1" applyBorder="1" applyAlignment="1" applyProtection="1">
      <alignment horizontal="right" vertical="top" wrapText="1" indent="2"/>
      <protection hidden="1"/>
    </xf>
    <xf numFmtId="164" fontId="24" fillId="5" borderId="0" xfId="1" applyNumberFormat="1" applyFont="1" applyFill="1" applyBorder="1" applyAlignment="1" applyProtection="1">
      <alignment horizontal="right" vertical="center" wrapText="1"/>
      <protection hidden="1"/>
    </xf>
    <xf numFmtId="164" fontId="5" fillId="5" borderId="0" xfId="1" applyNumberFormat="1" applyFont="1" applyFill="1" applyBorder="1" applyAlignment="1" applyProtection="1">
      <alignment horizontal="right" vertical="center" wrapText="1"/>
      <protection hidden="1"/>
    </xf>
    <xf numFmtId="0" fontId="5" fillId="2" borderId="1" xfId="0" applyFont="1" applyFill="1" applyBorder="1" applyAlignment="1" applyProtection="1">
      <alignment horizontal="left" vertical="center" wrapText="1" indent="3"/>
      <protection hidden="1"/>
    </xf>
    <xf numFmtId="164" fontId="34" fillId="5" borderId="0" xfId="1" applyNumberFormat="1" applyFont="1" applyFill="1" applyBorder="1" applyAlignment="1" applyProtection="1">
      <alignment horizontal="left" vertical="center" wrapText="1" indent="5"/>
      <protection hidden="1"/>
    </xf>
    <xf numFmtId="164" fontId="34" fillId="5" borderId="32" xfId="1" applyNumberFormat="1" applyFont="1" applyFill="1" applyBorder="1" applyAlignment="1" applyProtection="1">
      <alignment horizontal="left" vertical="center" wrapText="1" indent="5"/>
      <protection hidden="1"/>
    </xf>
    <xf numFmtId="0" fontId="14" fillId="0" borderId="30" xfId="0" applyFont="1" applyBorder="1" applyAlignment="1" applyProtection="1">
      <alignment horizontal="left" vertical="top" wrapText="1" indent="3"/>
      <protection hidden="1"/>
    </xf>
    <xf numFmtId="164" fontId="34" fillId="5" borderId="30" xfId="1" applyNumberFormat="1" applyFont="1" applyFill="1" applyBorder="1" applyAlignment="1" applyProtection="1">
      <alignment horizontal="left" vertical="center" wrapText="1" indent="5"/>
      <protection hidden="1"/>
    </xf>
    <xf numFmtId="0" fontId="5" fillId="2" borderId="9" xfId="0" applyFont="1" applyFill="1" applyBorder="1" applyAlignment="1" applyProtection="1">
      <alignment horizontal="left" vertical="center" wrapText="1" indent="3"/>
      <protection hidden="1"/>
    </xf>
    <xf numFmtId="164" fontId="30" fillId="5" borderId="13" xfId="1" applyNumberFormat="1" applyFont="1" applyFill="1" applyBorder="1" applyAlignment="1" applyProtection="1">
      <alignment horizontal="left" vertical="center" wrapText="1" indent="5"/>
      <protection hidden="1"/>
    </xf>
    <xf numFmtId="164" fontId="29" fillId="5" borderId="13" xfId="1" applyNumberFormat="1" applyFont="1" applyFill="1" applyBorder="1" applyAlignment="1" applyProtection="1">
      <alignment horizontal="center" vertical="center" wrapText="1"/>
      <protection hidden="1"/>
    </xf>
    <xf numFmtId="164" fontId="33" fillId="5" borderId="12" xfId="1" applyNumberFormat="1" applyFont="1" applyFill="1" applyBorder="1" applyAlignment="1" applyProtection="1">
      <alignment horizontal="left" vertical="center" wrapText="1" indent="9"/>
      <protection hidden="1"/>
    </xf>
    <xf numFmtId="164" fontId="34" fillId="5" borderId="16" xfId="1" applyNumberFormat="1" applyFont="1" applyFill="1" applyBorder="1" applyAlignment="1" applyProtection="1">
      <alignment horizontal="left" vertical="center" wrapText="1" indent="5"/>
      <protection hidden="1"/>
    </xf>
    <xf numFmtId="164" fontId="15" fillId="5" borderId="0" xfId="1" applyNumberFormat="1" applyFont="1" applyFill="1" applyBorder="1" applyAlignment="1" applyProtection="1">
      <alignment horizontal="left" vertical="center" wrapText="1" indent="9"/>
      <protection hidden="1"/>
    </xf>
    <xf numFmtId="164" fontId="33" fillId="5" borderId="15" xfId="1" applyNumberFormat="1" applyFont="1" applyFill="1" applyBorder="1" applyAlignment="1" applyProtection="1">
      <alignment horizontal="left" vertical="center" wrapText="1" indent="9"/>
      <protection hidden="1"/>
    </xf>
    <xf numFmtId="164" fontId="14" fillId="5" borderId="16" xfId="1" applyNumberFormat="1" applyFont="1" applyFill="1" applyBorder="1" applyAlignment="1" applyProtection="1">
      <alignment horizontal="left" vertical="center" wrapText="1"/>
      <protection hidden="1"/>
    </xf>
    <xf numFmtId="164" fontId="34" fillId="5" borderId="0" xfId="1" applyNumberFormat="1" applyFont="1" applyFill="1" applyBorder="1" applyAlignment="1" applyProtection="1">
      <alignment horizontal="left" vertical="center" wrapText="1" indent="9"/>
      <protection hidden="1"/>
    </xf>
    <xf numFmtId="164" fontId="34" fillId="5" borderId="18" xfId="1" applyNumberFormat="1" applyFont="1" applyFill="1" applyBorder="1" applyAlignment="1" applyProtection="1">
      <alignment horizontal="right" vertical="center" wrapText="1"/>
      <protection hidden="1"/>
    </xf>
    <xf numFmtId="164" fontId="34" fillId="5" borderId="15" xfId="1" applyNumberFormat="1" applyFont="1" applyFill="1" applyBorder="1" applyAlignment="1" applyProtection="1">
      <alignment horizontal="left" vertical="center" wrapText="1" indent="5"/>
      <protection hidden="1"/>
    </xf>
    <xf numFmtId="164" fontId="34" fillId="5" borderId="0" xfId="1" applyNumberFormat="1" applyFont="1" applyFill="1" applyAlignment="1" applyProtection="1">
      <alignment horizontal="left" vertical="center" wrapText="1" indent="5"/>
      <protection hidden="1"/>
    </xf>
    <xf numFmtId="164" fontId="33" fillId="5" borderId="14" xfId="1" applyNumberFormat="1" applyFont="1" applyFill="1" applyBorder="1" applyAlignment="1" applyProtection="1">
      <alignment horizontal="left" vertical="center" wrapText="1" indent="9"/>
      <protection hidden="1"/>
    </xf>
    <xf numFmtId="164" fontId="33" fillId="5" borderId="0" xfId="1" applyNumberFormat="1" applyFont="1" applyFill="1" applyBorder="1" applyAlignment="1" applyProtection="1">
      <alignment horizontal="left" vertical="center" wrapText="1" indent="9"/>
      <protection hidden="1"/>
    </xf>
    <xf numFmtId="164" fontId="34" fillId="5" borderId="0" xfId="1" applyNumberFormat="1" applyFont="1" applyFill="1" applyAlignment="1" applyProtection="1">
      <alignment horizontal="left" wrapText="1" indent="5"/>
      <protection hidden="1"/>
    </xf>
    <xf numFmtId="164" fontId="15" fillId="5" borderId="0" xfId="1" applyNumberFormat="1" applyFont="1" applyFill="1" applyBorder="1" applyAlignment="1" applyProtection="1">
      <alignment horizontal="right" vertical="center" wrapText="1"/>
      <protection hidden="1"/>
    </xf>
    <xf numFmtId="0" fontId="0" fillId="2" borderId="0" xfId="0" applyFill="1" applyProtection="1">
      <protection hidden="1"/>
    </xf>
    <xf numFmtId="0" fontId="3" fillId="2" borderId="0" xfId="0" applyFont="1" applyFill="1" applyAlignment="1" applyProtection="1">
      <alignment vertical="top" wrapText="1"/>
      <protection hidden="1"/>
    </xf>
    <xf numFmtId="0" fontId="3" fillId="2" borderId="0" xfId="0" applyFont="1" applyFill="1" applyAlignment="1" applyProtection="1">
      <alignment horizontal="center" vertical="top" wrapText="1"/>
      <protection hidden="1"/>
    </xf>
    <xf numFmtId="0" fontId="39" fillId="3" borderId="1" xfId="0" applyFont="1" applyFill="1" applyBorder="1" applyAlignment="1" applyProtection="1">
      <alignment vertical="center" wrapText="1"/>
      <protection hidden="1"/>
    </xf>
    <xf numFmtId="164" fontId="39" fillId="3" borderId="5" xfId="1" applyNumberFormat="1" applyFont="1" applyFill="1" applyBorder="1" applyAlignment="1" applyProtection="1">
      <alignment horizontal="right" vertical="center" wrapText="1"/>
      <protection hidden="1"/>
    </xf>
    <xf numFmtId="0" fontId="39" fillId="2" borderId="1" xfId="0" applyFont="1" applyFill="1" applyBorder="1" applyAlignment="1" applyProtection="1">
      <alignment vertical="center" wrapText="1"/>
      <protection hidden="1"/>
    </xf>
    <xf numFmtId="165" fontId="39" fillId="2" borderId="5" xfId="2" applyNumberFormat="1" applyFont="1" applyFill="1" applyBorder="1" applyAlignment="1" applyProtection="1">
      <alignment horizontal="right" vertical="center" wrapText="1"/>
      <protection hidden="1"/>
    </xf>
    <xf numFmtId="0" fontId="40" fillId="7" borderId="1" xfId="0" applyFont="1" applyFill="1" applyBorder="1" applyAlignment="1" applyProtection="1">
      <alignment vertical="center" wrapText="1"/>
      <protection hidden="1"/>
    </xf>
    <xf numFmtId="0" fontId="40" fillId="7" borderId="4" xfId="0" applyFont="1" applyFill="1" applyBorder="1" applyAlignment="1" applyProtection="1">
      <alignment horizontal="center" vertical="top" wrapText="1"/>
      <protection hidden="1"/>
    </xf>
    <xf numFmtId="165" fontId="40" fillId="7" borderId="5" xfId="2" applyNumberFormat="1" applyFont="1" applyFill="1" applyBorder="1" applyAlignment="1" applyProtection="1">
      <alignment horizontal="right" vertical="center" wrapText="1"/>
      <protection hidden="1"/>
    </xf>
    <xf numFmtId="0" fontId="39" fillId="2" borderId="4" xfId="0" applyFont="1" applyFill="1" applyBorder="1" applyAlignment="1" applyProtection="1">
      <alignment horizontal="center" wrapText="1"/>
      <protection hidden="1"/>
    </xf>
    <xf numFmtId="164" fontId="26" fillId="5" borderId="0" xfId="1" applyNumberFormat="1" applyFont="1" applyFill="1" applyBorder="1" applyAlignment="1" applyProtection="1">
      <alignment horizontal="right" vertical="center" wrapText="1" indent="2"/>
      <protection hidden="1"/>
    </xf>
    <xf numFmtId="164" fontId="26" fillId="2" borderId="0" xfId="1" applyNumberFormat="1" applyFont="1" applyFill="1" applyBorder="1" applyAlignment="1">
      <alignment horizontal="right" vertical="center" wrapText="1" indent="2"/>
    </xf>
    <xf numFmtId="0" fontId="11" fillId="4" borderId="3" xfId="0" applyFont="1" applyFill="1" applyBorder="1" applyAlignment="1">
      <alignment horizontal="center" vertical="center" wrapText="1"/>
    </xf>
    <xf numFmtId="0" fontId="8" fillId="6" borderId="0" xfId="0" applyFont="1" applyFill="1" applyAlignment="1">
      <alignment horizontal="center" vertical="center" wrapText="1"/>
    </xf>
    <xf numFmtId="0" fontId="3" fillId="5" borderId="0" xfId="0" applyFont="1" applyFill="1" applyAlignment="1">
      <alignment horizontal="center" vertical="center" wrapText="1"/>
    </xf>
    <xf numFmtId="0" fontId="46" fillId="5" borderId="0" xfId="0" applyFont="1" applyFill="1" applyAlignment="1" applyProtection="1">
      <alignment vertical="top" wrapText="1"/>
      <protection hidden="1"/>
    </xf>
    <xf numFmtId="0" fontId="46" fillId="5" borderId="0" xfId="0" applyFont="1" applyFill="1" applyAlignment="1">
      <alignment horizontal="center" vertical="center" wrapText="1"/>
    </xf>
    <xf numFmtId="43" fontId="46" fillId="0" borderId="0" xfId="1" applyFont="1"/>
    <xf numFmtId="0" fontId="46" fillId="0" borderId="0" xfId="0" applyFont="1"/>
    <xf numFmtId="164" fontId="18" fillId="5" borderId="0" xfId="1" applyNumberFormat="1" applyFont="1" applyFill="1" applyBorder="1" applyAlignment="1">
      <alignment horizontal="center" vertical="center" wrapText="1"/>
    </xf>
    <xf numFmtId="0" fontId="3" fillId="5" borderId="0" xfId="0" applyFont="1" applyFill="1"/>
    <xf numFmtId="0" fontId="46" fillId="5" borderId="0" xfId="0" applyFont="1" applyFill="1"/>
    <xf numFmtId="43" fontId="3" fillId="5" borderId="0" xfId="1" applyFont="1" applyFill="1"/>
    <xf numFmtId="0" fontId="5" fillId="5" borderId="0" xfId="0" applyFont="1" applyFill="1" applyAlignment="1">
      <alignment horizontal="center" vertical="center" wrapText="1"/>
    </xf>
    <xf numFmtId="0" fontId="13" fillId="5" borderId="0" xfId="0" applyFont="1" applyFill="1" applyAlignment="1">
      <alignment vertical="center" wrapText="1"/>
    </xf>
    <xf numFmtId="164" fontId="17" fillId="5" borderId="0" xfId="1" applyNumberFormat="1" applyFont="1" applyFill="1" applyBorder="1" applyAlignment="1">
      <alignment horizontal="left" vertical="center" wrapText="1" indent="8"/>
    </xf>
    <xf numFmtId="164" fontId="17" fillId="5" borderId="0" xfId="1" applyNumberFormat="1" applyFont="1" applyFill="1" applyBorder="1" applyAlignment="1">
      <alignment horizontal="center" vertical="center" wrapText="1"/>
    </xf>
    <xf numFmtId="164" fontId="20" fillId="5" borderId="0" xfId="1" applyNumberFormat="1" applyFont="1" applyFill="1" applyBorder="1" applyAlignment="1">
      <alignment horizontal="center" vertical="center" wrapText="1"/>
    </xf>
    <xf numFmtId="164" fontId="47" fillId="5" borderId="13" xfId="1" applyNumberFormat="1" applyFont="1" applyFill="1" applyBorder="1" applyAlignment="1" applyProtection="1">
      <alignment horizontal="center" vertical="center" wrapText="1"/>
      <protection locked="0" hidden="1"/>
    </xf>
    <xf numFmtId="0" fontId="15" fillId="5" borderId="0" xfId="0" applyFont="1" applyFill="1" applyAlignment="1">
      <alignment horizontal="left" vertical="center" wrapText="1" indent="6"/>
    </xf>
    <xf numFmtId="164" fontId="3" fillId="5" borderId="0" xfId="1" applyNumberFormat="1" applyFont="1" applyFill="1"/>
    <xf numFmtId="164" fontId="16" fillId="5" borderId="0" xfId="1" applyNumberFormat="1" applyFont="1" applyFill="1" applyBorder="1" applyAlignment="1">
      <alignment horizontal="center" vertical="center" wrapText="1"/>
    </xf>
    <xf numFmtId="0" fontId="5" fillId="5" borderId="0" xfId="0" applyFont="1" applyFill="1" applyAlignment="1">
      <alignment horizontal="left" vertical="center" wrapText="1" indent="3"/>
    </xf>
    <xf numFmtId="0" fontId="50" fillId="5" borderId="0" xfId="0" applyFont="1" applyFill="1" applyAlignment="1" applyProtection="1">
      <alignment horizontal="center"/>
      <protection hidden="1"/>
    </xf>
    <xf numFmtId="0" fontId="41" fillId="3" borderId="44" xfId="0" applyFont="1" applyFill="1" applyBorder="1" applyAlignment="1">
      <alignment horizontal="left" vertical="center" wrapText="1" indent="1"/>
    </xf>
    <xf numFmtId="6" fontId="41" fillId="3" borderId="45" xfId="0" applyNumberFormat="1" applyFont="1" applyFill="1" applyBorder="1" applyAlignment="1">
      <alignment horizontal="center" vertical="center" wrapText="1"/>
    </xf>
    <xf numFmtId="0" fontId="41" fillId="3" borderId="46" xfId="0" applyFont="1" applyFill="1" applyBorder="1" applyAlignment="1">
      <alignment horizontal="left" vertical="center" wrapText="1" indent="1"/>
    </xf>
    <xf numFmtId="6" fontId="41" fillId="3" borderId="47" xfId="0" applyNumberFormat="1" applyFont="1" applyFill="1" applyBorder="1" applyAlignment="1">
      <alignment horizontal="center" vertical="center" wrapText="1"/>
    </xf>
    <xf numFmtId="0" fontId="4" fillId="3" borderId="43" xfId="0" applyFont="1" applyFill="1" applyBorder="1" applyAlignment="1">
      <alignment horizontal="center" vertical="center" wrapText="1"/>
    </xf>
    <xf numFmtId="0" fontId="15" fillId="5" borderId="39"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3" fillId="5" borderId="0" xfId="0" applyFont="1" applyFill="1" applyAlignment="1">
      <alignment horizontal="left" indent="1"/>
    </xf>
    <xf numFmtId="0" fontId="35" fillId="5" borderId="0" xfId="0" applyFont="1" applyFill="1" applyAlignment="1" applyProtection="1">
      <alignment horizontal="right" vertical="center"/>
      <protection hidden="1"/>
    </xf>
    <xf numFmtId="0" fontId="32" fillId="5" borderId="0" xfId="0" quotePrefix="1" applyFont="1" applyFill="1" applyAlignment="1" applyProtection="1">
      <alignment horizontal="right" vertical="center"/>
      <protection locked="0" hidden="1"/>
    </xf>
    <xf numFmtId="0" fontId="32" fillId="5" borderId="0" xfId="0" quotePrefix="1" applyFont="1" applyFill="1" applyAlignment="1" applyProtection="1">
      <alignment horizontal="right" vertical="center"/>
      <protection hidden="1"/>
    </xf>
    <xf numFmtId="0" fontId="32" fillId="5" borderId="0" xfId="0" applyFont="1" applyFill="1" applyAlignment="1" applyProtection="1">
      <alignment horizontal="right" vertical="center"/>
      <protection hidden="1"/>
    </xf>
    <xf numFmtId="0" fontId="28" fillId="5" borderId="0" xfId="0" applyFont="1" applyFill="1" applyAlignment="1" applyProtection="1">
      <alignment horizontal="right" vertical="center"/>
      <protection hidden="1"/>
    </xf>
    <xf numFmtId="164" fontId="31" fillId="3" borderId="37" xfId="1" applyNumberFormat="1" applyFont="1" applyFill="1" applyBorder="1" applyAlignment="1" applyProtection="1">
      <alignment horizontal="right" vertical="center" wrapText="1"/>
      <protection hidden="1"/>
    </xf>
    <xf numFmtId="0" fontId="5" fillId="2" borderId="29" xfId="0" applyFont="1" applyFill="1" applyBorder="1" applyAlignment="1" applyProtection="1">
      <alignment horizontal="left" vertical="center" wrapText="1"/>
      <protection hidden="1"/>
    </xf>
    <xf numFmtId="0" fontId="14" fillId="5" borderId="31" xfId="0" applyFont="1" applyFill="1" applyBorder="1" applyAlignment="1" applyProtection="1">
      <alignment horizontal="left" vertical="center" wrapText="1"/>
      <protection hidden="1"/>
    </xf>
    <xf numFmtId="0" fontId="14" fillId="5" borderId="33" xfId="0" applyFont="1" applyFill="1" applyBorder="1" applyAlignment="1" applyProtection="1">
      <alignment horizontal="left" vertical="center" wrapText="1"/>
      <protection hidden="1"/>
    </xf>
    <xf numFmtId="0" fontId="14" fillId="5" borderId="30" xfId="0" applyFont="1" applyFill="1" applyBorder="1" applyAlignment="1" applyProtection="1">
      <alignment horizontal="left" vertical="center" wrapText="1"/>
      <protection hidden="1"/>
    </xf>
    <xf numFmtId="0" fontId="5" fillId="2" borderId="34" xfId="0" applyFont="1" applyFill="1" applyBorder="1" applyAlignment="1" applyProtection="1">
      <alignment horizontal="left" vertical="center" wrapText="1"/>
      <protection hidden="1"/>
    </xf>
    <xf numFmtId="164" fontId="15" fillId="5" borderId="15" xfId="1" applyNumberFormat="1" applyFont="1" applyFill="1" applyBorder="1" applyAlignment="1" applyProtection="1">
      <alignment horizontal="right" vertical="center" wrapText="1"/>
      <protection locked="0" hidden="1"/>
    </xf>
    <xf numFmtId="164" fontId="33" fillId="5" borderId="15" xfId="1" applyNumberFormat="1" applyFont="1" applyFill="1" applyBorder="1" applyAlignment="1" applyProtection="1">
      <alignment horizontal="right" vertical="center" wrapText="1"/>
      <protection hidden="1"/>
    </xf>
    <xf numFmtId="164" fontId="15" fillId="5" borderId="15" xfId="1" applyNumberFormat="1" applyFont="1" applyFill="1" applyBorder="1" applyAlignment="1" applyProtection="1">
      <alignment horizontal="right" vertical="center" wrapText="1"/>
      <protection hidden="1"/>
    </xf>
    <xf numFmtId="164" fontId="15" fillId="5" borderId="14" xfId="1" applyNumberFormat="1" applyFont="1" applyFill="1" applyBorder="1" applyAlignment="1" applyProtection="1">
      <alignment horizontal="right" vertical="center" wrapText="1"/>
      <protection locked="0" hidden="1"/>
    </xf>
    <xf numFmtId="164" fontId="33" fillId="5" borderId="14" xfId="1" applyNumberFormat="1" applyFont="1" applyFill="1" applyBorder="1" applyAlignment="1" applyProtection="1">
      <alignment horizontal="right" vertical="center" wrapText="1"/>
      <protection hidden="1"/>
    </xf>
    <xf numFmtId="43" fontId="0" fillId="2" borderId="0" xfId="0" applyNumberFormat="1" applyFill="1" applyAlignment="1">
      <alignment vertical="top"/>
    </xf>
    <xf numFmtId="0" fontId="0" fillId="9" borderId="0" xfId="0" applyFill="1"/>
    <xf numFmtId="9" fontId="0" fillId="9" borderId="0" xfId="0" applyNumberFormat="1" applyFill="1"/>
    <xf numFmtId="0" fontId="2" fillId="10" borderId="20" xfId="0" applyFont="1" applyFill="1" applyBorder="1" applyAlignment="1">
      <alignment horizontal="center"/>
    </xf>
    <xf numFmtId="43" fontId="55" fillId="0" borderId="0" xfId="1" applyFont="1"/>
    <xf numFmtId="43" fontId="2" fillId="10" borderId="20" xfId="1" applyFont="1" applyFill="1" applyBorder="1" applyAlignment="1">
      <alignment horizontal="center"/>
    </xf>
    <xf numFmtId="43" fontId="0" fillId="9" borderId="0" xfId="1" applyFont="1" applyFill="1"/>
    <xf numFmtId="43" fontId="48" fillId="9" borderId="25" xfId="1" applyFont="1" applyFill="1" applyBorder="1"/>
    <xf numFmtId="0" fontId="56" fillId="2" borderId="0" xfId="0" applyFont="1" applyFill="1"/>
    <xf numFmtId="0" fontId="56" fillId="2" borderId="0" xfId="0" applyFont="1" applyFill="1" applyAlignment="1">
      <alignment vertical="top"/>
    </xf>
    <xf numFmtId="166" fontId="0" fillId="2" borderId="0" xfId="0" applyNumberFormat="1" applyFill="1"/>
    <xf numFmtId="43" fontId="2" fillId="10" borderId="0" xfId="0" applyNumberFormat="1" applyFont="1" applyFill="1" applyAlignment="1">
      <alignment vertical="top"/>
    </xf>
    <xf numFmtId="0" fontId="54" fillId="2" borderId="0" xfId="0" applyFont="1" applyFill="1" applyAlignment="1">
      <alignment vertical="top"/>
    </xf>
    <xf numFmtId="43" fontId="54" fillId="2" borderId="0" xfId="0" applyNumberFormat="1" applyFont="1" applyFill="1" applyAlignment="1">
      <alignment vertical="top"/>
    </xf>
    <xf numFmtId="0" fontId="2" fillId="10" borderId="0" xfId="0" applyFont="1" applyFill="1"/>
    <xf numFmtId="164" fontId="33" fillId="5" borderId="15" xfId="1" applyNumberFormat="1" applyFont="1" applyFill="1" applyBorder="1" applyAlignment="1" applyProtection="1">
      <alignment horizontal="left" vertical="center" wrapText="1" indent="18"/>
      <protection hidden="1"/>
    </xf>
    <xf numFmtId="0" fontId="39" fillId="3" borderId="4" xfId="0" applyFont="1" applyFill="1" applyBorder="1" applyAlignment="1" applyProtection="1">
      <alignment horizontal="center" vertical="top" wrapText="1"/>
      <protection hidden="1"/>
    </xf>
    <xf numFmtId="164" fontId="33" fillId="5" borderId="12" xfId="1" applyNumberFormat="1" applyFont="1" applyFill="1" applyBorder="1" applyAlignment="1" applyProtection="1">
      <alignment horizontal="right" vertical="center" wrapText="1"/>
      <protection hidden="1"/>
    </xf>
    <xf numFmtId="43" fontId="46" fillId="5" borderId="0" xfId="1" applyFont="1" applyFill="1" applyAlignment="1">
      <alignment horizontal="center" vertical="top" wrapText="1"/>
    </xf>
    <xf numFmtId="43" fontId="21" fillId="5" borderId="0" xfId="1" applyFont="1" applyFill="1"/>
    <xf numFmtId="43" fontId="2" fillId="5" borderId="0" xfId="1" applyFont="1" applyFill="1"/>
    <xf numFmtId="43" fontId="46" fillId="5" borderId="0" xfId="1" applyFont="1" applyFill="1" applyAlignment="1">
      <alignment horizontal="center" wrapText="1"/>
    </xf>
    <xf numFmtId="43" fontId="48" fillId="5" borderId="0" xfId="1" applyFont="1" applyFill="1" applyBorder="1"/>
    <xf numFmtId="43" fontId="21" fillId="5" borderId="0" xfId="1" applyFont="1" applyFill="1" applyBorder="1"/>
    <xf numFmtId="43" fontId="22" fillId="5" borderId="0" xfId="1" applyFont="1" applyFill="1" applyBorder="1" applyAlignment="1">
      <alignment horizontal="center" wrapText="1"/>
    </xf>
    <xf numFmtId="43" fontId="57" fillId="5" borderId="26" xfId="1" applyFont="1" applyFill="1" applyBorder="1" applyAlignment="1">
      <alignment horizontal="center" wrapText="1"/>
    </xf>
    <xf numFmtId="43" fontId="11" fillId="5" borderId="26" xfId="1" applyFont="1" applyFill="1" applyBorder="1" applyAlignment="1">
      <alignment horizontal="center" wrapText="1"/>
    </xf>
    <xf numFmtId="43" fontId="46" fillId="5" borderId="26" xfId="1" applyFont="1" applyFill="1" applyBorder="1" applyAlignment="1">
      <alignment horizontal="center" wrapText="1"/>
    </xf>
    <xf numFmtId="43" fontId="22" fillId="5" borderId="26" xfId="1" applyFont="1" applyFill="1" applyBorder="1" applyAlignment="1">
      <alignment horizontal="center" wrapText="1"/>
    </xf>
    <xf numFmtId="43" fontId="48" fillId="5" borderId="25" xfId="1" applyFont="1" applyFill="1" applyBorder="1"/>
    <xf numFmtId="43" fontId="21" fillId="5" borderId="25" xfId="1" applyFont="1" applyFill="1" applyBorder="1"/>
    <xf numFmtId="43" fontId="46" fillId="5" borderId="25" xfId="1" applyFont="1" applyFill="1" applyBorder="1" applyAlignment="1">
      <alignment horizontal="center" vertical="center" wrapText="1"/>
    </xf>
    <xf numFmtId="43" fontId="22" fillId="5" borderId="27" xfId="1" applyFont="1" applyFill="1" applyBorder="1" applyAlignment="1">
      <alignment horizontal="center" vertical="center" wrapText="1"/>
    </xf>
    <xf numFmtId="43" fontId="22" fillId="5" borderId="25" xfId="1" applyFont="1" applyFill="1" applyBorder="1" applyAlignment="1">
      <alignment horizontal="center" vertical="center" wrapText="1"/>
    </xf>
    <xf numFmtId="43" fontId="46" fillId="5" borderId="25" xfId="1" applyFont="1" applyFill="1" applyBorder="1" applyAlignment="1">
      <alignment horizontal="center" vertical="top" wrapText="1"/>
    </xf>
    <xf numFmtId="0" fontId="48" fillId="5" borderId="0" xfId="1" applyNumberFormat="1" applyFont="1" applyFill="1" applyBorder="1" applyAlignment="1">
      <alignment horizontal="center" wrapText="1"/>
    </xf>
    <xf numFmtId="43" fontId="21" fillId="5" borderId="27" xfId="1" applyFont="1" applyFill="1" applyBorder="1"/>
    <xf numFmtId="43" fontId="48" fillId="5" borderId="0" xfId="1" applyFont="1" applyFill="1"/>
    <xf numFmtId="164" fontId="34" fillId="5" borderId="48" xfId="1" applyNumberFormat="1" applyFont="1" applyFill="1" applyBorder="1" applyAlignment="1" applyProtection="1">
      <alignment horizontal="left" vertical="center" wrapText="1" indent="5"/>
      <protection hidden="1"/>
    </xf>
    <xf numFmtId="164" fontId="15" fillId="5" borderId="17" xfId="1" applyNumberFormat="1" applyFont="1" applyFill="1" applyBorder="1" applyAlignment="1" applyProtection="1">
      <alignment horizontal="right" vertical="center" wrapText="1"/>
      <protection hidden="1"/>
    </xf>
    <xf numFmtId="164" fontId="29" fillId="5" borderId="13" xfId="1" applyNumberFormat="1" applyFont="1" applyFill="1" applyBorder="1" applyAlignment="1" applyProtection="1">
      <alignment horizontal="right" vertical="center" wrapText="1"/>
      <protection hidden="1"/>
    </xf>
    <xf numFmtId="164" fontId="15" fillId="5" borderId="49" xfId="1" applyNumberFormat="1" applyFont="1" applyFill="1" applyBorder="1" applyAlignment="1" applyProtection="1">
      <alignment horizontal="right" vertical="center" wrapText="1"/>
      <protection locked="0" hidden="1"/>
    </xf>
    <xf numFmtId="0" fontId="5" fillId="2" borderId="29" xfId="0" applyFont="1" applyFill="1" applyBorder="1" applyAlignment="1" applyProtection="1">
      <alignment horizontal="right" vertical="center" wrapText="1"/>
      <protection hidden="1"/>
    </xf>
    <xf numFmtId="164" fontId="15" fillId="5" borderId="50" xfId="1" applyNumberFormat="1" applyFont="1" applyFill="1" applyBorder="1" applyAlignment="1" applyProtection="1">
      <alignment horizontal="right" vertical="center" wrapText="1"/>
      <protection locked="0" hidden="1"/>
    </xf>
    <xf numFmtId="164" fontId="15" fillId="7" borderId="15" xfId="1" applyNumberFormat="1" applyFont="1" applyFill="1" applyBorder="1" applyAlignment="1" applyProtection="1">
      <alignment horizontal="right" vertical="center" wrapText="1"/>
      <protection locked="0" hidden="1"/>
    </xf>
    <xf numFmtId="43" fontId="2" fillId="10" borderId="0" xfId="1" applyFont="1" applyFill="1" applyAlignment="1">
      <alignment vertical="top"/>
    </xf>
    <xf numFmtId="0" fontId="54" fillId="2" borderId="0" xfId="0" applyFont="1" applyFill="1"/>
    <xf numFmtId="0" fontId="3" fillId="5" borderId="0" xfId="0" applyFont="1" applyFill="1" applyAlignment="1">
      <alignment vertical="top" wrapText="1"/>
    </xf>
    <xf numFmtId="164" fontId="45" fillId="0" borderId="51" xfId="1" applyNumberFormat="1" applyFont="1" applyFill="1" applyBorder="1" applyAlignment="1">
      <alignment horizontal="center" vertical="center" wrapText="1"/>
    </xf>
    <xf numFmtId="164" fontId="43" fillId="11" borderId="16" xfId="1" applyNumberFormat="1" applyFont="1" applyFill="1" applyBorder="1" applyAlignment="1">
      <alignment horizontal="center" vertical="center" wrapText="1"/>
    </xf>
    <xf numFmtId="0" fontId="15" fillId="0" borderId="7" xfId="0" applyFont="1" applyBorder="1" applyAlignment="1">
      <alignment horizontal="left" vertical="center" wrapText="1"/>
    </xf>
    <xf numFmtId="0" fontId="42" fillId="5" borderId="0" xfId="0" applyFont="1" applyFill="1" applyAlignment="1">
      <alignment horizontal="left" vertical="top" wrapText="1" indent="1"/>
    </xf>
    <xf numFmtId="164" fontId="45" fillId="0" borderId="52" xfId="1" applyNumberFormat="1" applyFont="1" applyFill="1" applyBorder="1" applyAlignment="1">
      <alignment horizontal="center" vertical="center" wrapText="1"/>
    </xf>
    <xf numFmtId="164" fontId="43" fillId="11" borderId="13" xfId="1" applyNumberFormat="1" applyFont="1" applyFill="1" applyBorder="1" applyAlignment="1">
      <alignment horizontal="center" vertical="center" wrapText="1"/>
    </xf>
    <xf numFmtId="0" fontId="15" fillId="0" borderId="6" xfId="0" applyFont="1" applyBorder="1" applyAlignment="1">
      <alignment horizontal="left" vertical="center" wrapText="1"/>
    </xf>
    <xf numFmtId="164" fontId="49" fillId="0" borderId="53" xfId="1" applyNumberFormat="1" applyFont="1" applyFill="1" applyBorder="1" applyAlignment="1">
      <alignment horizontal="center" vertical="center" wrapText="1"/>
    </xf>
    <xf numFmtId="164" fontId="43" fillId="11" borderId="41" xfId="1" applyNumberFormat="1" applyFont="1" applyFill="1" applyBorder="1" applyAlignment="1">
      <alignment horizontal="center" vertical="center" wrapText="1"/>
    </xf>
    <xf numFmtId="0" fontId="15" fillId="0" borderId="9" xfId="0" applyFont="1" applyBorder="1" applyAlignment="1">
      <alignment horizontal="left" vertical="center" wrapText="1"/>
    </xf>
    <xf numFmtId="164" fontId="49" fillId="0" borderId="8" xfId="1" applyNumberFormat="1" applyFont="1" applyFill="1" applyBorder="1" applyAlignment="1">
      <alignment horizontal="center" vertical="center" wrapText="1"/>
    </xf>
    <xf numFmtId="164" fontId="49" fillId="0" borderId="54" xfId="1" applyNumberFormat="1" applyFont="1" applyFill="1" applyBorder="1" applyAlignment="1">
      <alignment horizontal="center" vertical="center" wrapText="1"/>
    </xf>
    <xf numFmtId="0" fontId="13" fillId="8" borderId="55" xfId="0" applyFont="1" applyFill="1" applyBorder="1" applyAlignment="1">
      <alignment vertical="center" wrapText="1"/>
    </xf>
    <xf numFmtId="0" fontId="12" fillId="8" borderId="56" xfId="0" applyFont="1" applyFill="1" applyBorder="1" applyAlignment="1">
      <alignment horizontal="center" vertical="center" wrapText="1"/>
    </xf>
    <xf numFmtId="0" fontId="5" fillId="8" borderId="57" xfId="0" applyFont="1" applyFill="1" applyBorder="1" applyAlignment="1">
      <alignment horizontal="left" vertical="center" wrapText="1" indent="3"/>
    </xf>
    <xf numFmtId="164" fontId="49" fillId="0" borderId="52" xfId="1" applyNumberFormat="1" applyFont="1" applyFill="1" applyBorder="1" applyAlignment="1">
      <alignment horizontal="center" vertical="center" wrapText="1"/>
    </xf>
    <xf numFmtId="164" fontId="49" fillId="0" borderId="58" xfId="1" applyNumberFormat="1" applyFont="1" applyFill="1" applyBorder="1" applyAlignment="1">
      <alignment horizontal="center" vertical="center" wrapText="1"/>
    </xf>
    <xf numFmtId="164" fontId="49" fillId="0" borderId="59" xfId="1" applyNumberFormat="1" applyFont="1" applyFill="1" applyBorder="1" applyAlignment="1">
      <alignment horizontal="center" vertical="center" wrapText="1"/>
    </xf>
    <xf numFmtId="164" fontId="43" fillId="11" borderId="42" xfId="1"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60" xfId="0" applyFont="1" applyBorder="1" applyAlignment="1">
      <alignment horizontal="left" vertical="center" wrapText="1"/>
    </xf>
    <xf numFmtId="0" fontId="15" fillId="0" borderId="61" xfId="0" applyFont="1" applyBorder="1" applyAlignment="1">
      <alignment horizontal="left" vertical="center" wrapText="1"/>
    </xf>
    <xf numFmtId="164" fontId="45" fillId="0" borderId="58" xfId="1" applyNumberFormat="1" applyFont="1" applyFill="1" applyBorder="1" applyAlignment="1">
      <alignment horizontal="center" vertical="center" wrapText="1"/>
    </xf>
    <xf numFmtId="164" fontId="49" fillId="5" borderId="40" xfId="1" applyNumberFormat="1" applyFont="1" applyFill="1" applyBorder="1" applyAlignment="1">
      <alignment horizontal="center" vertical="center" wrapText="1"/>
    </xf>
    <xf numFmtId="164" fontId="45" fillId="5" borderId="62" xfId="1" applyNumberFormat="1" applyFont="1" applyFill="1" applyBorder="1" applyAlignment="1">
      <alignment horizontal="center" vertical="center" wrapText="1"/>
    </xf>
    <xf numFmtId="164" fontId="45" fillId="5" borderId="52" xfId="1" applyNumberFormat="1" applyFont="1" applyFill="1" applyBorder="1" applyAlignment="1">
      <alignment horizontal="center" vertical="center" wrapText="1"/>
    </xf>
    <xf numFmtId="164" fontId="44" fillId="5" borderId="52" xfId="1" applyNumberFormat="1" applyFont="1" applyFill="1" applyBorder="1" applyAlignment="1">
      <alignment horizontal="center" vertical="center" wrapText="1"/>
    </xf>
    <xf numFmtId="164" fontId="45" fillId="5" borderId="51" xfId="1" applyNumberFormat="1" applyFont="1" applyFill="1" applyBorder="1" applyAlignment="1">
      <alignment horizontal="center" vertical="center" wrapText="1"/>
    </xf>
    <xf numFmtId="0" fontId="42" fillId="5" borderId="0" xfId="0" applyFont="1" applyFill="1" applyAlignment="1">
      <alignment horizontal="left" vertical="center" wrapText="1" indent="1"/>
    </xf>
    <xf numFmtId="164" fontId="49" fillId="5" borderId="31" xfId="1" applyNumberFormat="1" applyFont="1" applyFill="1" applyBorder="1" applyAlignment="1">
      <alignment horizontal="center" vertical="center" wrapText="1"/>
    </xf>
    <xf numFmtId="0" fontId="5" fillId="6" borderId="16" xfId="0" applyFont="1" applyFill="1" applyBorder="1" applyAlignment="1">
      <alignment horizontal="center" vertical="center" wrapText="1"/>
    </xf>
    <xf numFmtId="0" fontId="3" fillId="5" borderId="0" xfId="0" applyFont="1" applyFill="1" applyProtection="1">
      <protection hidden="1"/>
    </xf>
    <xf numFmtId="0" fontId="3" fillId="5" borderId="0" xfId="0" applyFont="1" applyFill="1" applyAlignment="1" applyProtection="1">
      <alignment horizontal="center" vertical="center" wrapText="1"/>
      <protection hidden="1"/>
    </xf>
    <xf numFmtId="43" fontId="3" fillId="0" borderId="0" xfId="1" applyFont="1" applyProtection="1">
      <protection hidden="1"/>
    </xf>
    <xf numFmtId="0" fontId="3" fillId="0" borderId="0" xfId="0" applyFont="1" applyProtection="1">
      <protection hidden="1"/>
    </xf>
    <xf numFmtId="0" fontId="46" fillId="5" borderId="0" xfId="0" applyFont="1" applyFill="1" applyProtection="1">
      <protection hidden="1"/>
    </xf>
    <xf numFmtId="0" fontId="46" fillId="5" borderId="0" xfId="0" applyFont="1" applyFill="1" applyAlignment="1" applyProtection="1">
      <alignment horizontal="center" vertical="center" wrapText="1"/>
      <protection hidden="1"/>
    </xf>
    <xf numFmtId="43" fontId="46" fillId="0" borderId="0" xfId="1" applyFont="1" applyProtection="1">
      <protection hidden="1"/>
    </xf>
    <xf numFmtId="0" fontId="46" fillId="0" borderId="0" xfId="0" applyFont="1" applyProtection="1">
      <protection hidden="1"/>
    </xf>
    <xf numFmtId="0" fontId="5" fillId="0" borderId="0" xfId="0" applyFont="1" applyAlignment="1" applyProtection="1">
      <alignment horizontal="left" vertical="center" wrapText="1"/>
      <protection hidden="1"/>
    </xf>
    <xf numFmtId="0" fontId="4" fillId="3" borderId="43" xfId="0" applyFont="1" applyFill="1" applyBorder="1" applyAlignment="1" applyProtection="1">
      <alignment horizontal="center" vertical="center" wrapText="1"/>
      <protection hidden="1"/>
    </xf>
    <xf numFmtId="0" fontId="5" fillId="6" borderId="16" xfId="0" applyFont="1" applyFill="1" applyBorder="1" applyAlignment="1" applyProtection="1">
      <alignment horizontal="center" vertical="center" wrapText="1"/>
      <protection hidden="1"/>
    </xf>
    <xf numFmtId="0" fontId="5" fillId="5" borderId="0" xfId="0" applyFont="1" applyFill="1" applyAlignment="1" applyProtection="1">
      <alignment horizontal="center" vertical="center" wrapText="1"/>
      <protection hidden="1"/>
    </xf>
    <xf numFmtId="43" fontId="11" fillId="4" borderId="2" xfId="1" applyFont="1" applyFill="1" applyBorder="1" applyAlignment="1" applyProtection="1">
      <alignment horizontal="center" vertical="center" wrapText="1"/>
      <protection hidden="1"/>
    </xf>
    <xf numFmtId="43" fontId="11" fillId="4" borderId="3" xfId="1" applyFont="1" applyFill="1" applyBorder="1" applyAlignment="1" applyProtection="1">
      <alignment horizontal="center" vertical="center" wrapText="1"/>
      <protection hidden="1"/>
    </xf>
    <xf numFmtId="0" fontId="11" fillId="4" borderId="3" xfId="0" applyFont="1" applyFill="1" applyBorder="1" applyAlignment="1" applyProtection="1">
      <alignment horizontal="center" vertical="center" wrapText="1"/>
      <protection hidden="1"/>
    </xf>
    <xf numFmtId="0" fontId="8" fillId="6" borderId="0" xfId="0" applyFont="1" applyFill="1" applyAlignment="1" applyProtection="1">
      <alignment horizontal="center" vertical="center" wrapText="1"/>
      <protection hidden="1"/>
    </xf>
    <xf numFmtId="0" fontId="3" fillId="5" borderId="0" xfId="0" applyFont="1" applyFill="1" applyAlignment="1" applyProtection="1">
      <alignment horizontal="left" indent="1"/>
      <protection hidden="1"/>
    </xf>
    <xf numFmtId="0" fontId="5" fillId="8" borderId="57" xfId="0" applyFont="1" applyFill="1" applyBorder="1" applyAlignment="1" applyProtection="1">
      <alignment horizontal="left" vertical="center" wrapText="1" indent="3"/>
      <protection hidden="1"/>
    </xf>
    <xf numFmtId="0" fontId="12" fillId="8" borderId="56" xfId="0" applyFont="1" applyFill="1" applyBorder="1" applyAlignment="1" applyProtection="1">
      <alignment horizontal="center" vertical="center" wrapText="1"/>
      <protection hidden="1"/>
    </xf>
    <xf numFmtId="0" fontId="13" fillId="8" borderId="55" xfId="0" applyFont="1" applyFill="1" applyBorder="1" applyAlignment="1" applyProtection="1">
      <alignment vertical="center" wrapText="1"/>
      <protection hidden="1"/>
    </xf>
    <xf numFmtId="0" fontId="13" fillId="5" borderId="0" xfId="0" applyFont="1" applyFill="1" applyAlignment="1" applyProtection="1">
      <alignment vertical="center" wrapText="1"/>
      <protection hidden="1"/>
    </xf>
    <xf numFmtId="43" fontId="3" fillId="5" borderId="0" xfId="1" applyFont="1" applyFill="1" applyProtection="1">
      <protection hidden="1"/>
    </xf>
    <xf numFmtId="164" fontId="3" fillId="5" borderId="0" xfId="1" applyNumberFormat="1" applyFont="1" applyFill="1" applyProtection="1">
      <protection hidden="1"/>
    </xf>
    <xf numFmtId="0" fontId="42" fillId="5" borderId="0" xfId="0" applyFont="1" applyFill="1" applyAlignment="1" applyProtection="1">
      <alignment horizontal="left" vertical="top" wrapText="1" indent="1"/>
      <protection hidden="1"/>
    </xf>
    <xf numFmtId="0" fontId="15" fillId="5" borderId="7" xfId="0" applyFont="1" applyFill="1" applyBorder="1" applyAlignment="1" applyProtection="1">
      <alignment horizontal="left" vertical="center" wrapText="1"/>
      <protection hidden="1"/>
    </xf>
    <xf numFmtId="164" fontId="43" fillId="11" borderId="16" xfId="1" applyNumberFormat="1" applyFont="1" applyFill="1" applyBorder="1" applyAlignment="1" applyProtection="1">
      <alignment horizontal="center" vertical="center" wrapText="1"/>
      <protection hidden="1"/>
    </xf>
    <xf numFmtId="164" fontId="49" fillId="5" borderId="31" xfId="1" applyNumberFormat="1" applyFont="1" applyFill="1" applyBorder="1" applyAlignment="1" applyProtection="1">
      <alignment horizontal="center" vertical="center" wrapText="1"/>
      <protection hidden="1"/>
    </xf>
    <xf numFmtId="164" fontId="17" fillId="5" borderId="0" xfId="1" applyNumberFormat="1" applyFont="1" applyFill="1" applyBorder="1" applyAlignment="1" applyProtection="1">
      <alignment horizontal="left" vertical="center" wrapText="1" indent="8"/>
      <protection hidden="1"/>
    </xf>
    <xf numFmtId="164" fontId="3" fillId="0" borderId="0" xfId="1" applyNumberFormat="1" applyFont="1" applyProtection="1">
      <protection hidden="1"/>
    </xf>
    <xf numFmtId="0" fontId="42" fillId="5" borderId="0" xfId="0" applyFont="1" applyFill="1" applyAlignment="1" applyProtection="1">
      <alignment horizontal="left" vertical="center" wrapText="1" indent="1"/>
      <protection hidden="1"/>
    </xf>
    <xf numFmtId="164" fontId="49" fillId="5" borderId="40" xfId="1" applyNumberFormat="1" applyFont="1" applyFill="1" applyBorder="1" applyAlignment="1" applyProtection="1">
      <alignment horizontal="center" vertical="center" wrapText="1"/>
      <protection hidden="1"/>
    </xf>
    <xf numFmtId="164" fontId="45" fillId="5" borderId="52" xfId="1" applyNumberFormat="1" applyFont="1" applyFill="1" applyBorder="1" applyAlignment="1" applyProtection="1">
      <alignment horizontal="center" vertical="center" wrapText="1"/>
      <protection hidden="1"/>
    </xf>
    <xf numFmtId="0" fontId="15" fillId="5" borderId="9" xfId="0" applyFont="1" applyFill="1" applyBorder="1" applyAlignment="1" applyProtection="1">
      <alignment horizontal="left" vertical="center" wrapText="1"/>
      <protection hidden="1"/>
    </xf>
    <xf numFmtId="164" fontId="43" fillId="11" borderId="41" xfId="1" applyNumberFormat="1" applyFont="1" applyFill="1" applyBorder="1" applyAlignment="1" applyProtection="1">
      <alignment horizontal="center" vertical="center" wrapText="1"/>
      <protection hidden="1"/>
    </xf>
    <xf numFmtId="164" fontId="45" fillId="5" borderId="51" xfId="1" applyNumberFormat="1" applyFont="1" applyFill="1" applyBorder="1" applyAlignment="1" applyProtection="1">
      <alignment horizontal="center" vertical="center" wrapText="1"/>
      <protection hidden="1"/>
    </xf>
    <xf numFmtId="0" fontId="15" fillId="5" borderId="7" xfId="0" applyFont="1" applyFill="1" applyBorder="1" applyAlignment="1" applyProtection="1">
      <alignment horizontal="left" vertical="top" wrapText="1"/>
      <protection hidden="1"/>
    </xf>
    <xf numFmtId="164" fontId="44" fillId="5" borderId="52" xfId="1" applyNumberFormat="1" applyFont="1" applyFill="1" applyBorder="1" applyAlignment="1" applyProtection="1">
      <alignment horizontal="center" vertical="center" wrapText="1"/>
      <protection hidden="1"/>
    </xf>
    <xf numFmtId="164" fontId="17" fillId="5" borderId="0" xfId="1" applyNumberFormat="1" applyFont="1" applyFill="1" applyBorder="1" applyAlignment="1" applyProtection="1">
      <alignment horizontal="center" vertical="center" wrapText="1"/>
      <protection hidden="1"/>
    </xf>
    <xf numFmtId="43" fontId="3" fillId="0" borderId="0" xfId="1" applyFont="1" applyAlignment="1" applyProtection="1">
      <alignment vertical="center"/>
      <protection hidden="1"/>
    </xf>
    <xf numFmtId="164" fontId="45" fillId="5" borderId="62" xfId="1" applyNumberFormat="1" applyFont="1" applyFill="1" applyBorder="1" applyAlignment="1" applyProtection="1">
      <alignment horizontal="center" vertical="center" wrapText="1"/>
      <protection hidden="1"/>
    </xf>
    <xf numFmtId="43" fontId="3" fillId="0" borderId="7" xfId="1" applyFont="1" applyBorder="1" applyAlignment="1" applyProtection="1">
      <alignment vertical="center"/>
      <protection hidden="1"/>
    </xf>
    <xf numFmtId="43" fontId="3" fillId="0" borderId="0" xfId="1" applyFont="1" applyBorder="1" applyAlignment="1" applyProtection="1">
      <alignment vertical="center"/>
      <protection hidden="1"/>
    </xf>
    <xf numFmtId="0" fontId="15" fillId="5" borderId="39" xfId="0" applyFont="1" applyFill="1" applyBorder="1" applyAlignment="1" applyProtection="1">
      <alignment horizontal="left" vertical="center" wrapText="1"/>
      <protection hidden="1"/>
    </xf>
    <xf numFmtId="164" fontId="43" fillId="11" borderId="13" xfId="1" applyNumberFormat="1" applyFont="1" applyFill="1" applyBorder="1" applyAlignment="1" applyProtection="1">
      <alignment horizontal="center" vertical="center" wrapText="1"/>
      <protection hidden="1"/>
    </xf>
    <xf numFmtId="0" fontId="15" fillId="0" borderId="1" xfId="0" applyFont="1" applyBorder="1" applyAlignment="1" applyProtection="1">
      <alignment horizontal="left" vertical="center" wrapText="1"/>
      <protection hidden="1"/>
    </xf>
    <xf numFmtId="164" fontId="43" fillId="11" borderId="42" xfId="1" applyNumberFormat="1" applyFont="1" applyFill="1" applyBorder="1" applyAlignment="1" applyProtection="1">
      <alignment horizontal="center" vertical="center" wrapText="1"/>
      <protection hidden="1"/>
    </xf>
    <xf numFmtId="164" fontId="49" fillId="0" borderId="59" xfId="1" applyNumberFormat="1" applyFont="1" applyFill="1" applyBorder="1" applyAlignment="1" applyProtection="1">
      <alignment horizontal="center" vertical="center" wrapText="1"/>
      <protection hidden="1"/>
    </xf>
    <xf numFmtId="164" fontId="18" fillId="5" borderId="0" xfId="1" applyNumberFormat="1" applyFont="1" applyFill="1" applyBorder="1" applyAlignment="1" applyProtection="1">
      <alignment horizontal="center" vertical="center" wrapText="1"/>
      <protection hidden="1"/>
    </xf>
    <xf numFmtId="43" fontId="3" fillId="0" borderId="0" xfId="0" applyNumberFormat="1" applyFont="1" applyProtection="1">
      <protection hidden="1"/>
    </xf>
    <xf numFmtId="164" fontId="20" fillId="5" borderId="0" xfId="1" applyNumberFormat="1" applyFont="1" applyFill="1" applyBorder="1" applyAlignment="1" applyProtection="1">
      <alignment horizontal="center" vertical="center" wrapText="1"/>
      <protection hidden="1"/>
    </xf>
    <xf numFmtId="0" fontId="41" fillId="3" borderId="44" xfId="0" applyFont="1" applyFill="1" applyBorder="1" applyAlignment="1" applyProtection="1">
      <alignment horizontal="left" vertical="center" wrapText="1" indent="1"/>
      <protection hidden="1"/>
    </xf>
    <xf numFmtId="0" fontId="8" fillId="3" borderId="10" xfId="0" applyFont="1" applyFill="1" applyBorder="1" applyAlignment="1" applyProtection="1">
      <alignment horizontal="center" vertical="center" wrapText="1"/>
      <protection hidden="1"/>
    </xf>
    <xf numFmtId="6" fontId="41" fillId="3" borderId="45" xfId="0" applyNumberFormat="1" applyFont="1" applyFill="1" applyBorder="1" applyAlignment="1" applyProtection="1">
      <alignment horizontal="center" vertical="center" wrapText="1"/>
      <protection hidden="1"/>
    </xf>
    <xf numFmtId="0" fontId="41" fillId="3" borderId="46" xfId="0" applyFont="1" applyFill="1" applyBorder="1" applyAlignment="1" applyProtection="1">
      <alignment horizontal="left" vertical="center" wrapText="1" indent="1"/>
      <protection hidden="1"/>
    </xf>
    <xf numFmtId="0" fontId="8" fillId="3" borderId="11" xfId="0" applyFont="1" applyFill="1" applyBorder="1" applyAlignment="1" applyProtection="1">
      <alignment horizontal="center" vertical="center" wrapText="1"/>
      <protection hidden="1"/>
    </xf>
    <xf numFmtId="6" fontId="41" fillId="3" borderId="47" xfId="0" applyNumberFormat="1" applyFont="1" applyFill="1" applyBorder="1" applyAlignment="1" applyProtection="1">
      <alignment horizontal="center" vertical="center" wrapText="1"/>
      <protection hidden="1"/>
    </xf>
    <xf numFmtId="0" fontId="5" fillId="5" borderId="0" xfId="0" applyFont="1" applyFill="1" applyAlignment="1" applyProtection="1">
      <alignment horizontal="left" vertical="center" wrapText="1" indent="3"/>
      <protection hidden="1"/>
    </xf>
    <xf numFmtId="0" fontId="15" fillId="5" borderId="0" xfId="0" applyFont="1" applyFill="1" applyAlignment="1" applyProtection="1">
      <alignment horizontal="left" vertical="center" wrapText="1" indent="6"/>
      <protection hidden="1"/>
    </xf>
    <xf numFmtId="164" fontId="16" fillId="5" borderId="0" xfId="1" applyNumberFormat="1"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alignment vertical="center" wrapText="1"/>
      <protection hidden="1"/>
    </xf>
    <xf numFmtId="0" fontId="3" fillId="2" borderId="0" xfId="0" applyFont="1" applyFill="1" applyAlignment="1" applyProtection="1">
      <alignment horizontal="center" vertical="center" wrapText="1"/>
      <protection hidden="1"/>
    </xf>
    <xf numFmtId="43" fontId="3" fillId="2" borderId="0" xfId="1" applyFont="1" applyFill="1" applyProtection="1">
      <protection hidden="1"/>
    </xf>
    <xf numFmtId="0" fontId="46" fillId="2" borderId="0" xfId="0" applyFont="1" applyFill="1" applyProtection="1">
      <protection hidden="1"/>
    </xf>
    <xf numFmtId="0" fontId="5" fillId="2" borderId="0" xfId="0" applyFont="1" applyFill="1" applyAlignment="1" applyProtection="1">
      <alignment horizontal="left" vertical="center" wrapText="1" indent="3"/>
      <protection hidden="1"/>
    </xf>
    <xf numFmtId="0" fontId="15" fillId="0" borderId="68" xfId="0" applyFont="1" applyBorder="1" applyAlignment="1" applyProtection="1">
      <alignment horizontal="left" vertical="center" wrapText="1"/>
      <protection hidden="1"/>
    </xf>
    <xf numFmtId="164" fontId="45" fillId="0" borderId="69" xfId="1" applyNumberFormat="1" applyFont="1" applyFill="1" applyBorder="1" applyAlignment="1" applyProtection="1">
      <alignment horizontal="center" vertical="center" wrapText="1"/>
      <protection hidden="1"/>
    </xf>
    <xf numFmtId="0" fontId="15" fillId="0" borderId="70" xfId="0" applyFont="1" applyBorder="1" applyAlignment="1" applyProtection="1">
      <alignment horizontal="left" vertical="center" wrapText="1"/>
      <protection hidden="1"/>
    </xf>
    <xf numFmtId="164" fontId="45" fillId="0" borderId="71" xfId="1" applyNumberFormat="1" applyFont="1" applyFill="1" applyBorder="1" applyAlignment="1" applyProtection="1">
      <alignment horizontal="center" vertical="center" wrapText="1"/>
      <protection hidden="1"/>
    </xf>
    <xf numFmtId="0" fontId="15" fillId="0" borderId="72" xfId="0" applyFont="1" applyBorder="1" applyAlignment="1" applyProtection="1">
      <alignment horizontal="left" vertical="center" wrapText="1"/>
      <protection hidden="1"/>
    </xf>
    <xf numFmtId="164" fontId="45" fillId="0" borderId="73" xfId="1" applyNumberFormat="1" applyFont="1" applyFill="1" applyBorder="1" applyAlignment="1" applyProtection="1">
      <alignment horizontal="center" vertical="center" wrapText="1"/>
      <protection hidden="1"/>
    </xf>
    <xf numFmtId="0" fontId="15" fillId="0" borderId="74" xfId="0" applyFont="1" applyBorder="1" applyAlignment="1" applyProtection="1">
      <alignment horizontal="left" vertical="center" wrapText="1"/>
      <protection hidden="1"/>
    </xf>
    <xf numFmtId="164" fontId="49" fillId="0" borderId="75" xfId="1" applyNumberFormat="1" applyFont="1" applyFill="1" applyBorder="1" applyAlignment="1" applyProtection="1">
      <alignment horizontal="center" vertical="center" wrapText="1"/>
      <protection hidden="1"/>
    </xf>
    <xf numFmtId="164" fontId="49" fillId="0" borderId="76" xfId="1" applyNumberFormat="1" applyFont="1" applyFill="1" applyBorder="1" applyAlignment="1" applyProtection="1">
      <alignment horizontal="center" vertical="center" wrapText="1"/>
      <protection hidden="1"/>
    </xf>
    <xf numFmtId="164" fontId="49" fillId="0" borderId="77" xfId="1" applyNumberFormat="1" applyFont="1" applyFill="1" applyBorder="1" applyAlignment="1" applyProtection="1">
      <alignment horizontal="center" vertical="center" wrapText="1"/>
      <protection hidden="1"/>
    </xf>
    <xf numFmtId="164" fontId="45" fillId="0" borderId="78" xfId="1" applyNumberFormat="1" applyFont="1" applyFill="1" applyBorder="1" applyAlignment="1" applyProtection="1">
      <alignment horizontal="center" vertical="center" wrapText="1"/>
      <protection hidden="1"/>
    </xf>
    <xf numFmtId="0" fontId="15" fillId="0" borderId="79" xfId="0" applyFont="1" applyBorder="1" applyAlignment="1" applyProtection="1">
      <alignment horizontal="left" vertical="center" wrapText="1"/>
      <protection hidden="1"/>
    </xf>
    <xf numFmtId="164" fontId="49" fillId="0" borderId="80" xfId="1" applyNumberFormat="1" applyFont="1" applyFill="1" applyBorder="1" applyAlignment="1" applyProtection="1">
      <alignment horizontal="center" vertical="center" wrapText="1"/>
      <protection hidden="1"/>
    </xf>
    <xf numFmtId="164" fontId="49" fillId="0" borderId="71" xfId="1" applyNumberFormat="1" applyFont="1" applyFill="1" applyBorder="1" applyAlignment="1" applyProtection="1">
      <alignment horizontal="center" vertical="center" wrapText="1"/>
      <protection hidden="1"/>
    </xf>
    <xf numFmtId="0" fontId="15" fillId="0" borderId="81" xfId="0" applyFont="1" applyBorder="1" applyAlignment="1" applyProtection="1">
      <alignment horizontal="left" vertical="center" wrapText="1"/>
      <protection hidden="1"/>
    </xf>
    <xf numFmtId="0" fontId="15" fillId="0" borderId="82" xfId="0" applyFont="1" applyBorder="1" applyAlignment="1" applyProtection="1">
      <alignment horizontal="left" vertical="center" wrapText="1"/>
      <protection hidden="1"/>
    </xf>
    <xf numFmtId="0" fontId="15" fillId="0" borderId="83" xfId="0" applyFont="1" applyBorder="1" applyAlignment="1" applyProtection="1">
      <alignment horizontal="left" vertical="center" wrapText="1"/>
      <protection hidden="1"/>
    </xf>
    <xf numFmtId="0" fontId="0" fillId="0" borderId="0" xfId="0" quotePrefix="1"/>
    <xf numFmtId="0" fontId="28" fillId="5" borderId="7" xfId="0" quotePrefix="1" applyFont="1" applyFill="1" applyBorder="1" applyAlignment="1" applyProtection="1">
      <alignment horizontal="left" vertical="center" wrapText="1"/>
      <protection hidden="1"/>
    </xf>
    <xf numFmtId="0" fontId="28" fillId="5" borderId="0" xfId="0" quotePrefix="1" applyFont="1" applyFill="1" applyAlignment="1" applyProtection="1">
      <alignment horizontal="left" vertical="center" wrapText="1"/>
      <protection hidden="1"/>
    </xf>
    <xf numFmtId="0" fontId="51" fillId="5" borderId="0" xfId="0" applyFont="1" applyFill="1" applyAlignment="1" applyProtection="1">
      <alignment horizontal="center"/>
      <protection hidden="1"/>
    </xf>
    <xf numFmtId="0" fontId="31" fillId="3" borderId="35" xfId="0" applyFont="1" applyFill="1" applyBorder="1" applyAlignment="1" applyProtection="1">
      <alignment horizontal="left" vertical="center" wrapText="1"/>
      <protection hidden="1"/>
    </xf>
    <xf numFmtId="0" fontId="31" fillId="3" borderId="36" xfId="0" applyFont="1" applyFill="1" applyBorder="1" applyAlignment="1" applyProtection="1">
      <alignment horizontal="left" vertical="center" wrapText="1"/>
      <protection hidden="1"/>
    </xf>
    <xf numFmtId="0" fontId="14" fillId="0" borderId="7" xfId="0" applyFont="1" applyBorder="1" applyAlignment="1" applyProtection="1">
      <alignment horizontal="left" vertical="top" wrapText="1" indent="3"/>
      <protection hidden="1"/>
    </xf>
    <xf numFmtId="0" fontId="14" fillId="0" borderId="9" xfId="0" applyFont="1" applyBorder="1" applyAlignment="1" applyProtection="1">
      <alignment horizontal="left" vertical="top" wrapText="1" indent="3"/>
      <protection hidden="1"/>
    </xf>
    <xf numFmtId="0" fontId="15" fillId="5" borderId="0" xfId="1" applyNumberFormat="1" applyFont="1" applyFill="1" applyBorder="1" applyAlignment="1" applyProtection="1">
      <alignment horizontal="center" vertical="top" wrapText="1"/>
      <protection hidden="1"/>
    </xf>
    <xf numFmtId="0" fontId="42" fillId="5" borderId="0" xfId="0" applyFont="1" applyFill="1" applyAlignment="1">
      <alignment horizontal="left" vertical="top" wrapText="1" indent="1"/>
    </xf>
    <xf numFmtId="0" fontId="27" fillId="5" borderId="0" xfId="0" applyFont="1" applyFill="1" applyAlignment="1" applyProtection="1">
      <alignment horizontal="center"/>
      <protection hidden="1"/>
    </xf>
    <xf numFmtId="0" fontId="50" fillId="5" borderId="0" xfId="0" applyFont="1" applyFill="1" applyAlignment="1" applyProtection="1">
      <alignment horizontal="center"/>
      <protection hidden="1"/>
    </xf>
    <xf numFmtId="0" fontId="31" fillId="3" borderId="65" xfId="0" applyFont="1" applyFill="1" applyBorder="1" applyAlignment="1" applyProtection="1">
      <alignment horizontal="left" vertical="center" wrapText="1"/>
      <protection hidden="1"/>
    </xf>
    <xf numFmtId="0" fontId="31" fillId="3" borderId="63" xfId="0" applyFont="1" applyFill="1" applyBorder="1" applyAlignment="1" applyProtection="1">
      <alignment horizontal="left" vertical="center" wrapText="1"/>
      <protection hidden="1"/>
    </xf>
    <xf numFmtId="164" fontId="31" fillId="3" borderId="63" xfId="1" applyNumberFormat="1" applyFont="1" applyFill="1" applyBorder="1" applyAlignment="1" applyProtection="1">
      <alignment horizontal="center" vertical="center" wrapText="1"/>
      <protection hidden="1"/>
    </xf>
    <xf numFmtId="164" fontId="31" fillId="3" borderId="64" xfId="1" applyNumberFormat="1" applyFont="1" applyFill="1" applyBorder="1" applyAlignment="1" applyProtection="1">
      <alignment horizontal="center" vertical="center" wrapText="1"/>
      <protection hidden="1"/>
    </xf>
    <xf numFmtId="0" fontId="5" fillId="2" borderId="29"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14" fillId="0" borderId="6" xfId="0" applyFont="1" applyBorder="1" applyAlignment="1" applyProtection="1">
      <alignment horizontal="left" vertical="top" wrapText="1" indent="3"/>
      <protection hidden="1"/>
    </xf>
    <xf numFmtId="0" fontId="14" fillId="0" borderId="30" xfId="0" applyFont="1" applyBorder="1" applyAlignment="1" applyProtection="1">
      <alignment horizontal="left" vertical="top" wrapText="1" indent="3"/>
      <protection hidden="1"/>
    </xf>
    <xf numFmtId="0" fontId="14" fillId="0" borderId="32" xfId="0" applyFont="1" applyBorder="1" applyAlignment="1" applyProtection="1">
      <alignment horizontal="left" vertical="top" wrapText="1" indent="3"/>
      <protection hidden="1"/>
    </xf>
    <xf numFmtId="0" fontId="14" fillId="5" borderId="38" xfId="0" applyFont="1" applyFill="1" applyBorder="1" applyAlignment="1" applyProtection="1">
      <alignment horizontal="left" vertical="center" wrapText="1"/>
      <protection hidden="1"/>
    </xf>
    <xf numFmtId="0" fontId="14" fillId="5" borderId="32" xfId="0" applyFont="1" applyFill="1" applyBorder="1" applyAlignment="1" applyProtection="1">
      <alignment horizontal="left" vertical="center" wrapText="1"/>
      <protection hidden="1"/>
    </xf>
    <xf numFmtId="0" fontId="14" fillId="5" borderId="33" xfId="0" applyFont="1" applyFill="1" applyBorder="1" applyAlignment="1" applyProtection="1">
      <alignment horizontal="left" vertical="center" wrapText="1"/>
      <protection hidden="1"/>
    </xf>
    <xf numFmtId="0" fontId="42" fillId="5" borderId="0" xfId="0" applyFont="1" applyFill="1" applyAlignment="1" applyProtection="1">
      <alignment horizontal="left" vertical="top" wrapText="1" indent="1"/>
      <protection hidden="1"/>
    </xf>
    <xf numFmtId="0" fontId="31" fillId="3" borderId="66" xfId="0" applyFont="1" applyFill="1" applyBorder="1" applyAlignment="1" applyProtection="1">
      <alignment horizontal="left" vertical="center" wrapText="1"/>
      <protection hidden="1"/>
    </xf>
    <xf numFmtId="0" fontId="31" fillId="3" borderId="32" xfId="0" applyFont="1" applyFill="1" applyBorder="1" applyAlignment="1" applyProtection="1">
      <alignment horizontal="left" vertical="center" wrapText="1"/>
      <protection hidden="1"/>
    </xf>
    <xf numFmtId="164" fontId="31" fillId="3" borderId="32" xfId="1" applyNumberFormat="1" applyFont="1" applyFill="1" applyBorder="1" applyAlignment="1" applyProtection="1">
      <alignment horizontal="center" vertical="center" wrapText="1"/>
      <protection hidden="1"/>
    </xf>
    <xf numFmtId="164" fontId="31" fillId="3" borderId="67" xfId="1"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cellXfs>
  <cellStyles count="3">
    <cellStyle name="Comma" xfId="1" builtinId="3"/>
    <cellStyle name="Currency" xfId="2" builtinId="4"/>
    <cellStyle name="Normal" xfId="0" builtinId="0"/>
  </cellStyles>
  <dxfs count="74">
    <dxf>
      <font>
        <color theme="1" tint="0.499984740745262"/>
      </font>
    </dxf>
    <dxf>
      <font>
        <color theme="0" tint="-0.24994659260841701"/>
      </font>
      <fill>
        <patternFill patternType="none">
          <bgColor auto="1"/>
        </patternFill>
      </fill>
    </dxf>
    <dxf>
      <font>
        <color theme="0" tint="-0.24994659260841701"/>
      </font>
      <fill>
        <patternFill patternType="none">
          <bgColor auto="1"/>
        </patternFill>
      </fill>
    </dxf>
    <dxf>
      <font>
        <color rgb="FF9C0006"/>
      </font>
      <fill>
        <patternFill>
          <bgColor theme="7"/>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1" tint="0.499984740745262"/>
      </font>
    </dxf>
    <dxf>
      <font>
        <color theme="1" tint="0.499984740745262"/>
      </font>
    </dxf>
    <dxf>
      <font>
        <color theme="1" tint="0.499984740745262"/>
      </font>
    </dxf>
    <dxf>
      <font>
        <color theme="1" tint="0.499984740745262"/>
      </font>
    </dxf>
    <dxf>
      <font>
        <color theme="0" tint="-0.24994659260841701"/>
      </font>
      <fill>
        <patternFill patternType="none">
          <bgColor auto="1"/>
        </patternFill>
      </fill>
    </dxf>
    <dxf>
      <font>
        <color theme="0" tint="-0.24994659260841701"/>
      </font>
      <fill>
        <patternFill patternType="none">
          <bgColor auto="1"/>
        </patternFill>
      </fill>
    </dxf>
    <dxf>
      <font>
        <color rgb="FF9C0006"/>
      </font>
      <fill>
        <patternFill>
          <bgColor theme="7"/>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1" tint="0.499984740745262"/>
      </font>
    </dxf>
    <dxf>
      <font>
        <color rgb="FF9C0006"/>
      </font>
      <fill>
        <patternFill>
          <bgColor theme="7"/>
        </patternFill>
      </fill>
    </dxf>
    <dxf>
      <font>
        <color theme="0" tint="-0.24994659260841701"/>
      </font>
      <fill>
        <patternFill patternType="none">
          <bgColor auto="1"/>
        </patternFill>
      </fill>
    </dxf>
    <dxf>
      <font>
        <color theme="1" tint="0.499984740745262"/>
      </font>
    </dxf>
    <dxf>
      <font>
        <color theme="1" tint="0.499984740745262"/>
      </font>
    </dxf>
    <dxf>
      <font>
        <color theme="0" tint="-0.24994659260841701"/>
      </font>
      <fill>
        <patternFill patternType="none">
          <bgColor auto="1"/>
        </patternFill>
      </fill>
    </dxf>
    <dxf>
      <font>
        <color theme="0" tint="-0.24994659260841701"/>
      </font>
      <fill>
        <patternFill patternType="none">
          <bgColor auto="1"/>
        </patternFill>
      </fill>
    </dxf>
    <dxf>
      <font>
        <color theme="1" tint="0.499984740745262"/>
      </font>
    </dxf>
    <dxf>
      <font>
        <color rgb="FF00B050"/>
      </font>
    </dxf>
    <dxf>
      <font>
        <color theme="0" tint="-0.24994659260841701"/>
      </font>
      <fill>
        <patternFill patternType="none">
          <bgColor auto="1"/>
        </patternFill>
      </fill>
    </dxf>
    <dxf>
      <font>
        <color theme="1" tint="0.499984740745262"/>
      </font>
    </dxf>
    <dxf>
      <font>
        <color rgb="FF9C0006"/>
      </font>
      <fill>
        <patternFill>
          <bgColor theme="7"/>
        </patternFill>
      </fill>
    </dxf>
    <dxf>
      <font>
        <color theme="0" tint="-0.24994659260841701"/>
      </font>
      <fill>
        <patternFill patternType="none">
          <bgColor auto="1"/>
        </patternFill>
      </fill>
    </dxf>
    <dxf>
      <font>
        <color theme="1" tint="0.499984740745262"/>
      </font>
    </dxf>
    <dxf>
      <font>
        <color rgb="FF00B050"/>
      </font>
    </dxf>
    <dxf>
      <font>
        <color rgb="FF00B050"/>
      </font>
    </dxf>
    <dxf>
      <font>
        <color rgb="FF9C0006"/>
      </font>
      <fill>
        <patternFill>
          <bgColor theme="7"/>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rgb="FF9C0006"/>
      </font>
      <fill>
        <patternFill>
          <bgColor theme="7"/>
        </patternFill>
      </fill>
    </dxf>
    <dxf>
      <font>
        <color theme="1" tint="0.499984740745262"/>
      </font>
    </dxf>
    <dxf>
      <font>
        <color theme="0" tint="-0.24994659260841701"/>
      </font>
      <fill>
        <patternFill patternType="none">
          <bgColor auto="1"/>
        </patternFill>
      </fill>
    </dxf>
    <dxf>
      <font>
        <color theme="1" tint="0.499984740745262"/>
      </font>
    </dxf>
    <dxf>
      <font>
        <color theme="0" tint="-0.24994659260841701"/>
      </font>
      <fill>
        <patternFill patternType="none">
          <bgColor auto="1"/>
        </patternFill>
      </fill>
    </dxf>
    <dxf>
      <font>
        <color theme="0" tint="-0.24994659260841701"/>
      </font>
      <fill>
        <patternFill patternType="none">
          <bgColor auto="1"/>
        </patternFill>
      </fill>
    </dxf>
    <dxf>
      <font>
        <color rgb="FF9C0006"/>
      </font>
      <fill>
        <patternFill>
          <bgColor theme="7"/>
        </patternFill>
      </fill>
    </dxf>
    <dxf>
      <font>
        <color theme="0" tint="-0.24994659260841701"/>
      </font>
      <fill>
        <patternFill patternType="none">
          <bgColor auto="1"/>
        </patternFill>
      </fill>
    </dxf>
    <dxf>
      <font>
        <color theme="0" tint="-0.24994659260841701"/>
      </font>
      <fill>
        <patternFill patternType="none">
          <bgColor auto="1"/>
        </patternFill>
      </fill>
    </dxf>
    <dxf>
      <font>
        <color rgb="FF9C0006"/>
      </font>
      <fill>
        <patternFill>
          <bgColor theme="7"/>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colors>
    <mruColors>
      <color rgb="FF009242"/>
      <color rgb="FF00682F"/>
      <color rgb="FFFFCC00"/>
      <color rgb="FFFFC000"/>
      <color rgb="FF00CC00"/>
      <color rgb="FF00F692"/>
      <color rgb="FF00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43548</xdr:colOff>
      <xdr:row>38</xdr:row>
      <xdr:rowOff>29933</xdr:rowOff>
    </xdr:from>
    <xdr:to>
      <xdr:col>8</xdr:col>
      <xdr:colOff>6668090</xdr:colOff>
      <xdr:row>38</xdr:row>
      <xdr:rowOff>333374</xdr:rowOff>
    </xdr:to>
    <xdr:pic>
      <xdr:nvPicPr>
        <xdr:cNvPr id="3" name="Picture 2">
          <a:extLst>
            <a:ext uri="{FF2B5EF4-FFF2-40B4-BE49-F238E27FC236}">
              <a16:creationId xmlns:a16="http://schemas.microsoft.com/office/drawing/2014/main" id="{CC2BE7DB-4E01-451E-A95E-5BD203EEC956}"/>
            </a:ext>
          </a:extLst>
        </xdr:cNvPr>
        <xdr:cNvPicPr>
          <a:picLocks noChangeAspect="1"/>
        </xdr:cNvPicPr>
      </xdr:nvPicPr>
      <xdr:blipFill>
        <a:blip xmlns:r="http://schemas.openxmlformats.org/officeDocument/2006/relationships" r:embed="rId1"/>
        <a:stretch>
          <a:fillRect/>
        </a:stretch>
      </xdr:blipFill>
      <xdr:spPr>
        <a:xfrm>
          <a:off x="13827584" y="17351826"/>
          <a:ext cx="6624542" cy="303441"/>
        </a:xfrm>
        <a:prstGeom prst="rect">
          <a:avLst/>
        </a:prstGeom>
      </xdr:spPr>
    </xdr:pic>
    <xdr:clientData/>
  </xdr:twoCellAnchor>
  <xdr:oneCellAnchor>
    <xdr:from>
      <xdr:col>6</xdr:col>
      <xdr:colOff>185374</xdr:colOff>
      <xdr:row>97</xdr:row>
      <xdr:rowOff>116011</xdr:rowOff>
    </xdr:from>
    <xdr:ext cx="18508679" cy="1501180"/>
    <xdr:sp macro="" textlink="">
      <xdr:nvSpPr>
        <xdr:cNvPr id="5" name="Rectangle 4">
          <a:extLst>
            <a:ext uri="{FF2B5EF4-FFF2-40B4-BE49-F238E27FC236}">
              <a16:creationId xmlns:a16="http://schemas.microsoft.com/office/drawing/2014/main" id="{C28A71A2-D9A8-4BA5-B716-4358E8C16894}"/>
            </a:ext>
          </a:extLst>
        </xdr:cNvPr>
        <xdr:cNvSpPr/>
      </xdr:nvSpPr>
      <xdr:spPr>
        <a:xfrm>
          <a:off x="2058624" y="44280261"/>
          <a:ext cx="18508679" cy="1501180"/>
        </a:xfrm>
        <a:prstGeom prst="rect">
          <a:avLst/>
        </a:prstGeom>
        <a:noFill/>
      </xdr:spPr>
      <xdr:txBody>
        <a:bodyPr wrap="square" lIns="91440" tIns="45720" rIns="91440" bIns="45720">
          <a:spAutoFit/>
        </a:bodyPr>
        <a:lstStyle/>
        <a:p>
          <a:pPr algn="ctr"/>
          <a:r>
            <a:rPr lang="en-US" sz="5400" b="1" cap="none" spc="50">
              <a:ln w="0"/>
              <a:solidFill>
                <a:schemeClr val="bg2"/>
              </a:solidFill>
              <a:effectLst>
                <a:innerShdw blurRad="63500" dist="50800" dir="13500000">
                  <a:srgbClr val="000000">
                    <a:alpha val="50000"/>
                  </a:srgbClr>
                </a:innerShdw>
              </a:effectLst>
            </a:rPr>
            <a:t>ESTIMATE</a:t>
          </a:r>
          <a:r>
            <a:rPr lang="en-US" sz="5400" b="1" cap="none" spc="50" baseline="0">
              <a:ln w="0"/>
              <a:solidFill>
                <a:schemeClr val="bg2"/>
              </a:solidFill>
              <a:effectLst>
                <a:innerShdw blurRad="63500" dist="50800" dir="13500000">
                  <a:srgbClr val="000000">
                    <a:alpha val="50000"/>
                  </a:srgbClr>
                </a:innerShdw>
              </a:effectLst>
            </a:rPr>
            <a:t> ONLY</a:t>
          </a:r>
        </a:p>
        <a:p>
          <a:pPr algn="ctr"/>
          <a:r>
            <a:rPr lang="en-US" sz="3600" b="1" cap="none" spc="50" baseline="0">
              <a:ln w="0"/>
              <a:solidFill>
                <a:schemeClr val="bg2"/>
              </a:solidFill>
              <a:effectLst>
                <a:innerShdw blurRad="63500" dist="50800" dir="13500000">
                  <a:srgbClr val="000000">
                    <a:alpha val="50000"/>
                  </a:srgbClr>
                </a:innerShdw>
              </a:effectLst>
            </a:rPr>
            <a:t>CONTACT K LIU ACCOUNTING SERVICES INC. FOR FREE SERVICE CONTRACT QUOTE</a:t>
          </a:r>
        </a:p>
      </xdr:txBody>
    </xdr:sp>
    <xdr:clientData/>
  </xdr:oneCellAnchor>
  <xdr:oneCellAnchor>
    <xdr:from>
      <xdr:col>5</xdr:col>
      <xdr:colOff>465528</xdr:colOff>
      <xdr:row>0</xdr:row>
      <xdr:rowOff>65767</xdr:rowOff>
    </xdr:from>
    <xdr:ext cx="18341426" cy="2097769"/>
    <xdr:pic>
      <xdr:nvPicPr>
        <xdr:cNvPr id="6" name="Picture 5">
          <a:extLst>
            <a:ext uri="{FF2B5EF4-FFF2-40B4-BE49-F238E27FC236}">
              <a16:creationId xmlns:a16="http://schemas.microsoft.com/office/drawing/2014/main" id="{065DD270-E77D-4987-B0A0-8915D13418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90171" y="65767"/>
          <a:ext cx="18341426" cy="2097769"/>
        </a:xfrm>
        <a:prstGeom prst="rect">
          <a:avLst/>
        </a:prstGeom>
      </xdr:spPr>
    </xdr:pic>
    <xdr:clientData/>
  </xdr:oneCellAnchor>
  <xdr:twoCellAnchor>
    <xdr:from>
      <xdr:col>7</xdr:col>
      <xdr:colOff>304800</xdr:colOff>
      <xdr:row>29</xdr:row>
      <xdr:rowOff>114299</xdr:rowOff>
    </xdr:from>
    <xdr:to>
      <xdr:col>7</xdr:col>
      <xdr:colOff>533400</xdr:colOff>
      <xdr:row>29</xdr:row>
      <xdr:rowOff>257174</xdr:rowOff>
    </xdr:to>
    <xdr:sp macro="" textlink="">
      <xdr:nvSpPr>
        <xdr:cNvPr id="7" name="Arrow: Right 6">
          <a:extLst>
            <a:ext uri="{FF2B5EF4-FFF2-40B4-BE49-F238E27FC236}">
              <a16:creationId xmlns:a16="http://schemas.microsoft.com/office/drawing/2014/main" id="{9BD1DA67-860A-4189-A4EC-124A4458F60F}"/>
            </a:ext>
          </a:extLst>
        </xdr:cNvPr>
        <xdr:cNvSpPr/>
      </xdr:nvSpPr>
      <xdr:spPr>
        <a:xfrm>
          <a:off x="11820525" y="705802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44</xdr:row>
      <xdr:rowOff>114299</xdr:rowOff>
    </xdr:from>
    <xdr:to>
      <xdr:col>7</xdr:col>
      <xdr:colOff>533400</xdr:colOff>
      <xdr:row>44</xdr:row>
      <xdr:rowOff>257174</xdr:rowOff>
    </xdr:to>
    <xdr:sp macro="" textlink="">
      <xdr:nvSpPr>
        <xdr:cNvPr id="12" name="Arrow: Right 11">
          <a:extLst>
            <a:ext uri="{FF2B5EF4-FFF2-40B4-BE49-F238E27FC236}">
              <a16:creationId xmlns:a16="http://schemas.microsoft.com/office/drawing/2014/main" id="{61C713B5-32BC-4C28-A4E6-C0679FBDE53E}"/>
            </a:ext>
          </a:extLst>
        </xdr:cNvPr>
        <xdr:cNvSpPr/>
      </xdr:nvSpPr>
      <xdr:spPr>
        <a:xfrm>
          <a:off x="11820525" y="10763249"/>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45</xdr:row>
      <xdr:rowOff>114299</xdr:rowOff>
    </xdr:from>
    <xdr:to>
      <xdr:col>7</xdr:col>
      <xdr:colOff>533400</xdr:colOff>
      <xdr:row>45</xdr:row>
      <xdr:rowOff>257174</xdr:rowOff>
    </xdr:to>
    <xdr:sp macro="" textlink="">
      <xdr:nvSpPr>
        <xdr:cNvPr id="13" name="Arrow: Right 12">
          <a:extLst>
            <a:ext uri="{FF2B5EF4-FFF2-40B4-BE49-F238E27FC236}">
              <a16:creationId xmlns:a16="http://schemas.microsoft.com/office/drawing/2014/main" id="{47355473-6837-4C8F-A62C-D055EF1D2468}"/>
            </a:ext>
          </a:extLst>
        </xdr:cNvPr>
        <xdr:cNvSpPr/>
      </xdr:nvSpPr>
      <xdr:spPr>
        <a:xfrm>
          <a:off x="11820525" y="1105852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49</xdr:row>
      <xdr:rowOff>114299</xdr:rowOff>
    </xdr:from>
    <xdr:to>
      <xdr:col>7</xdr:col>
      <xdr:colOff>533400</xdr:colOff>
      <xdr:row>49</xdr:row>
      <xdr:rowOff>257174</xdr:rowOff>
    </xdr:to>
    <xdr:sp macro="" textlink="">
      <xdr:nvSpPr>
        <xdr:cNvPr id="14" name="Arrow: Right 13">
          <a:extLst>
            <a:ext uri="{FF2B5EF4-FFF2-40B4-BE49-F238E27FC236}">
              <a16:creationId xmlns:a16="http://schemas.microsoft.com/office/drawing/2014/main" id="{62DC53F0-9955-421B-A1FD-3FA07BB850CF}"/>
            </a:ext>
          </a:extLst>
        </xdr:cNvPr>
        <xdr:cNvSpPr/>
      </xdr:nvSpPr>
      <xdr:spPr>
        <a:xfrm>
          <a:off x="11820525" y="12877799"/>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37</xdr:row>
      <xdr:rowOff>76199</xdr:rowOff>
    </xdr:from>
    <xdr:to>
      <xdr:col>7</xdr:col>
      <xdr:colOff>533400</xdr:colOff>
      <xdr:row>37</xdr:row>
      <xdr:rowOff>219074</xdr:rowOff>
    </xdr:to>
    <xdr:sp macro="" textlink="">
      <xdr:nvSpPr>
        <xdr:cNvPr id="15" name="Arrow: Right 14">
          <a:extLst>
            <a:ext uri="{FF2B5EF4-FFF2-40B4-BE49-F238E27FC236}">
              <a16:creationId xmlns:a16="http://schemas.microsoft.com/office/drawing/2014/main" id="{7576BE21-5D67-4E7D-90B9-2E524A42E25F}"/>
            </a:ext>
          </a:extLst>
        </xdr:cNvPr>
        <xdr:cNvSpPr/>
      </xdr:nvSpPr>
      <xdr:spPr>
        <a:xfrm>
          <a:off x="11820525" y="982027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38</xdr:row>
      <xdr:rowOff>66674</xdr:rowOff>
    </xdr:from>
    <xdr:to>
      <xdr:col>7</xdr:col>
      <xdr:colOff>533400</xdr:colOff>
      <xdr:row>38</xdr:row>
      <xdr:rowOff>209549</xdr:rowOff>
    </xdr:to>
    <xdr:sp macro="" textlink="">
      <xdr:nvSpPr>
        <xdr:cNvPr id="16" name="Arrow: Right 15">
          <a:extLst>
            <a:ext uri="{FF2B5EF4-FFF2-40B4-BE49-F238E27FC236}">
              <a16:creationId xmlns:a16="http://schemas.microsoft.com/office/drawing/2014/main" id="{F558BD3C-986F-4395-AEF2-A81EBD1F4541}"/>
            </a:ext>
          </a:extLst>
        </xdr:cNvPr>
        <xdr:cNvSpPr/>
      </xdr:nvSpPr>
      <xdr:spPr>
        <a:xfrm>
          <a:off x="11820525" y="10115549"/>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56</xdr:row>
      <xdr:rowOff>175530</xdr:rowOff>
    </xdr:from>
    <xdr:to>
      <xdr:col>7</xdr:col>
      <xdr:colOff>533400</xdr:colOff>
      <xdr:row>56</xdr:row>
      <xdr:rowOff>318405</xdr:rowOff>
    </xdr:to>
    <xdr:sp macro="" textlink="">
      <xdr:nvSpPr>
        <xdr:cNvPr id="17" name="Arrow: Right 16">
          <a:extLst>
            <a:ext uri="{FF2B5EF4-FFF2-40B4-BE49-F238E27FC236}">
              <a16:creationId xmlns:a16="http://schemas.microsoft.com/office/drawing/2014/main" id="{553DCB8C-3689-4047-AE6E-0C0F9398C1F2}"/>
            </a:ext>
          </a:extLst>
        </xdr:cNvPr>
        <xdr:cNvSpPr/>
      </xdr:nvSpPr>
      <xdr:spPr>
        <a:xfrm>
          <a:off x="12918621" y="2439624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55</xdr:row>
      <xdr:rowOff>114299</xdr:rowOff>
    </xdr:from>
    <xdr:to>
      <xdr:col>7</xdr:col>
      <xdr:colOff>533400</xdr:colOff>
      <xdr:row>55</xdr:row>
      <xdr:rowOff>257174</xdr:rowOff>
    </xdr:to>
    <xdr:sp macro="" textlink="">
      <xdr:nvSpPr>
        <xdr:cNvPr id="18" name="Arrow: Right 17">
          <a:extLst>
            <a:ext uri="{FF2B5EF4-FFF2-40B4-BE49-F238E27FC236}">
              <a16:creationId xmlns:a16="http://schemas.microsoft.com/office/drawing/2014/main" id="{A2817261-0C4E-423C-8F3D-B2D90BBA0495}"/>
            </a:ext>
          </a:extLst>
        </xdr:cNvPr>
        <xdr:cNvSpPr/>
      </xdr:nvSpPr>
      <xdr:spPr>
        <a:xfrm>
          <a:off x="11820525" y="1410652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69</xdr:row>
      <xdr:rowOff>114299</xdr:rowOff>
    </xdr:from>
    <xdr:to>
      <xdr:col>7</xdr:col>
      <xdr:colOff>533400</xdr:colOff>
      <xdr:row>69</xdr:row>
      <xdr:rowOff>257174</xdr:rowOff>
    </xdr:to>
    <xdr:sp macro="" textlink="">
      <xdr:nvSpPr>
        <xdr:cNvPr id="19" name="Arrow: Right 18">
          <a:extLst>
            <a:ext uri="{FF2B5EF4-FFF2-40B4-BE49-F238E27FC236}">
              <a16:creationId xmlns:a16="http://schemas.microsoft.com/office/drawing/2014/main" id="{CF2F163D-D4F3-407D-A93A-96D8718B4C78}"/>
            </a:ext>
          </a:extLst>
        </xdr:cNvPr>
        <xdr:cNvSpPr/>
      </xdr:nvSpPr>
      <xdr:spPr>
        <a:xfrm>
          <a:off x="11820525" y="1873567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70</xdr:row>
      <xdr:rowOff>114299</xdr:rowOff>
    </xdr:from>
    <xdr:to>
      <xdr:col>7</xdr:col>
      <xdr:colOff>533400</xdr:colOff>
      <xdr:row>70</xdr:row>
      <xdr:rowOff>257174</xdr:rowOff>
    </xdr:to>
    <xdr:sp macro="" textlink="">
      <xdr:nvSpPr>
        <xdr:cNvPr id="20" name="Arrow: Right 19">
          <a:extLst>
            <a:ext uri="{FF2B5EF4-FFF2-40B4-BE49-F238E27FC236}">
              <a16:creationId xmlns:a16="http://schemas.microsoft.com/office/drawing/2014/main" id="{939BE84B-72EF-493B-B682-97B242FF434A}"/>
            </a:ext>
          </a:extLst>
        </xdr:cNvPr>
        <xdr:cNvSpPr/>
      </xdr:nvSpPr>
      <xdr:spPr>
        <a:xfrm>
          <a:off x="11820525" y="19030949"/>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71</xdr:row>
      <xdr:rowOff>114299</xdr:rowOff>
    </xdr:from>
    <xdr:to>
      <xdr:col>7</xdr:col>
      <xdr:colOff>533400</xdr:colOff>
      <xdr:row>71</xdr:row>
      <xdr:rowOff>257174</xdr:rowOff>
    </xdr:to>
    <xdr:sp macro="" textlink="">
      <xdr:nvSpPr>
        <xdr:cNvPr id="21" name="Arrow: Right 20">
          <a:extLst>
            <a:ext uri="{FF2B5EF4-FFF2-40B4-BE49-F238E27FC236}">
              <a16:creationId xmlns:a16="http://schemas.microsoft.com/office/drawing/2014/main" id="{116476D4-36BD-49E5-95EA-16CB55676E90}"/>
            </a:ext>
          </a:extLst>
        </xdr:cNvPr>
        <xdr:cNvSpPr/>
      </xdr:nvSpPr>
      <xdr:spPr>
        <a:xfrm>
          <a:off x="11820525" y="1932622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72</xdr:row>
      <xdr:rowOff>114299</xdr:rowOff>
    </xdr:from>
    <xdr:to>
      <xdr:col>7</xdr:col>
      <xdr:colOff>533400</xdr:colOff>
      <xdr:row>72</xdr:row>
      <xdr:rowOff>257174</xdr:rowOff>
    </xdr:to>
    <xdr:sp macro="" textlink="">
      <xdr:nvSpPr>
        <xdr:cNvPr id="23" name="Arrow: Right 22">
          <a:extLst>
            <a:ext uri="{FF2B5EF4-FFF2-40B4-BE49-F238E27FC236}">
              <a16:creationId xmlns:a16="http://schemas.microsoft.com/office/drawing/2014/main" id="{BCEA4871-9B08-4366-A4F7-482B33892B21}"/>
            </a:ext>
          </a:extLst>
        </xdr:cNvPr>
        <xdr:cNvSpPr/>
      </xdr:nvSpPr>
      <xdr:spPr>
        <a:xfrm>
          <a:off x="11820525" y="1991677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64</xdr:row>
      <xdr:rowOff>114299</xdr:rowOff>
    </xdr:from>
    <xdr:to>
      <xdr:col>7</xdr:col>
      <xdr:colOff>533400</xdr:colOff>
      <xdr:row>64</xdr:row>
      <xdr:rowOff>257174</xdr:rowOff>
    </xdr:to>
    <xdr:sp macro="" textlink="">
      <xdr:nvSpPr>
        <xdr:cNvPr id="25" name="Arrow: Right 24">
          <a:extLst>
            <a:ext uri="{FF2B5EF4-FFF2-40B4-BE49-F238E27FC236}">
              <a16:creationId xmlns:a16="http://schemas.microsoft.com/office/drawing/2014/main" id="{BCD9B664-2F95-4181-AE09-135C05D37301}"/>
            </a:ext>
          </a:extLst>
        </xdr:cNvPr>
        <xdr:cNvSpPr/>
      </xdr:nvSpPr>
      <xdr:spPr>
        <a:xfrm>
          <a:off x="11820525" y="1686877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60</xdr:row>
      <xdr:rowOff>114299</xdr:rowOff>
    </xdr:from>
    <xdr:to>
      <xdr:col>7</xdr:col>
      <xdr:colOff>533400</xdr:colOff>
      <xdr:row>60</xdr:row>
      <xdr:rowOff>257174</xdr:rowOff>
    </xdr:to>
    <xdr:sp macro="" textlink="">
      <xdr:nvSpPr>
        <xdr:cNvPr id="26" name="Arrow: Right 25">
          <a:extLst>
            <a:ext uri="{FF2B5EF4-FFF2-40B4-BE49-F238E27FC236}">
              <a16:creationId xmlns:a16="http://schemas.microsoft.com/office/drawing/2014/main" id="{8D4D7C95-541B-432E-9D40-4EE160D3B4EA}"/>
            </a:ext>
          </a:extLst>
        </xdr:cNvPr>
        <xdr:cNvSpPr/>
      </xdr:nvSpPr>
      <xdr:spPr>
        <a:xfrm>
          <a:off x="11820525" y="15640049"/>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59</xdr:row>
      <xdr:rowOff>114299</xdr:rowOff>
    </xdr:from>
    <xdr:to>
      <xdr:col>7</xdr:col>
      <xdr:colOff>533400</xdr:colOff>
      <xdr:row>59</xdr:row>
      <xdr:rowOff>257174</xdr:rowOff>
    </xdr:to>
    <xdr:sp macro="" textlink="">
      <xdr:nvSpPr>
        <xdr:cNvPr id="27" name="Arrow: Right 26">
          <a:extLst>
            <a:ext uri="{FF2B5EF4-FFF2-40B4-BE49-F238E27FC236}">
              <a16:creationId xmlns:a16="http://schemas.microsoft.com/office/drawing/2014/main" id="{67F997C2-8FDA-4480-831F-3830A7252A0C}"/>
            </a:ext>
          </a:extLst>
        </xdr:cNvPr>
        <xdr:cNvSpPr/>
      </xdr:nvSpPr>
      <xdr:spPr>
        <a:xfrm>
          <a:off x="11820525" y="1534477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48</xdr:row>
      <xdr:rowOff>114299</xdr:rowOff>
    </xdr:from>
    <xdr:to>
      <xdr:col>7</xdr:col>
      <xdr:colOff>533400</xdr:colOff>
      <xdr:row>48</xdr:row>
      <xdr:rowOff>257174</xdr:rowOff>
    </xdr:to>
    <xdr:sp macro="" textlink="">
      <xdr:nvSpPr>
        <xdr:cNvPr id="28" name="Arrow: Right 27">
          <a:extLst>
            <a:ext uri="{FF2B5EF4-FFF2-40B4-BE49-F238E27FC236}">
              <a16:creationId xmlns:a16="http://schemas.microsoft.com/office/drawing/2014/main" id="{1648F732-AA3F-4EE9-AB0A-2662EACA0B9B}"/>
            </a:ext>
          </a:extLst>
        </xdr:cNvPr>
        <xdr:cNvSpPr/>
      </xdr:nvSpPr>
      <xdr:spPr>
        <a:xfrm>
          <a:off x="11820525" y="12287249"/>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81</xdr:row>
      <xdr:rowOff>114299</xdr:rowOff>
    </xdr:from>
    <xdr:to>
      <xdr:col>7</xdr:col>
      <xdr:colOff>533400</xdr:colOff>
      <xdr:row>81</xdr:row>
      <xdr:rowOff>257174</xdr:rowOff>
    </xdr:to>
    <xdr:sp macro="" textlink="">
      <xdr:nvSpPr>
        <xdr:cNvPr id="29" name="Arrow: Right 28">
          <a:extLst>
            <a:ext uri="{FF2B5EF4-FFF2-40B4-BE49-F238E27FC236}">
              <a16:creationId xmlns:a16="http://schemas.microsoft.com/office/drawing/2014/main" id="{857A3D65-9A29-465D-A39E-12586FF2372C}"/>
            </a:ext>
          </a:extLst>
        </xdr:cNvPr>
        <xdr:cNvSpPr/>
      </xdr:nvSpPr>
      <xdr:spPr>
        <a:xfrm>
          <a:off x="11820525" y="2351722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73</xdr:row>
      <xdr:rowOff>114299</xdr:rowOff>
    </xdr:from>
    <xdr:to>
      <xdr:col>7</xdr:col>
      <xdr:colOff>533400</xdr:colOff>
      <xdr:row>73</xdr:row>
      <xdr:rowOff>257174</xdr:rowOff>
    </xdr:to>
    <xdr:sp macro="" textlink="">
      <xdr:nvSpPr>
        <xdr:cNvPr id="30" name="Arrow: Right 29">
          <a:extLst>
            <a:ext uri="{FF2B5EF4-FFF2-40B4-BE49-F238E27FC236}">
              <a16:creationId xmlns:a16="http://schemas.microsoft.com/office/drawing/2014/main" id="{0E93BC68-86BC-496D-95B2-08237A63F975}"/>
            </a:ext>
          </a:extLst>
        </xdr:cNvPr>
        <xdr:cNvSpPr/>
      </xdr:nvSpPr>
      <xdr:spPr>
        <a:xfrm>
          <a:off x="11820525" y="20212049"/>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oneCellAnchor>
    <xdr:from>
      <xdr:col>17</xdr:col>
      <xdr:colOff>605118</xdr:colOff>
      <xdr:row>22</xdr:row>
      <xdr:rowOff>0</xdr:rowOff>
    </xdr:from>
    <xdr:ext cx="184731" cy="254493"/>
    <xdr:sp macro="" textlink="">
      <xdr:nvSpPr>
        <xdr:cNvPr id="31" name="TextBox 30">
          <a:extLst>
            <a:ext uri="{FF2B5EF4-FFF2-40B4-BE49-F238E27FC236}">
              <a16:creationId xmlns:a16="http://schemas.microsoft.com/office/drawing/2014/main" id="{7167F6AD-67CC-48EB-8F3D-CE09D67BEBB1}"/>
            </a:ext>
          </a:extLst>
        </xdr:cNvPr>
        <xdr:cNvSpPr txBox="1"/>
      </xdr:nvSpPr>
      <xdr:spPr>
        <a:xfrm>
          <a:off x="47529750" y="5362575"/>
          <a:ext cx="184731"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solidFill>
              <a:srgbClr val="7030A0"/>
            </a:solidFill>
            <a:latin typeface="Times New Roman" pitchFamily="18" charset="0"/>
            <a:cs typeface="Times New Roman" pitchFamily="18" charset="0"/>
          </a:endParaRPr>
        </a:p>
      </xdr:txBody>
    </xdr:sp>
    <xdr:clientData/>
  </xdr:oneCellAnchor>
  <xdr:oneCellAnchor>
    <xdr:from>
      <xdr:col>17</xdr:col>
      <xdr:colOff>605118</xdr:colOff>
      <xdr:row>26</xdr:row>
      <xdr:rowOff>0</xdr:rowOff>
    </xdr:from>
    <xdr:ext cx="184731" cy="254493"/>
    <xdr:sp macro="" textlink="">
      <xdr:nvSpPr>
        <xdr:cNvPr id="32" name="TextBox 31">
          <a:extLst>
            <a:ext uri="{FF2B5EF4-FFF2-40B4-BE49-F238E27FC236}">
              <a16:creationId xmlns:a16="http://schemas.microsoft.com/office/drawing/2014/main" id="{DFB6A2BB-03A5-4676-BE85-4BB268498EB5}"/>
            </a:ext>
          </a:extLst>
        </xdr:cNvPr>
        <xdr:cNvSpPr txBox="1"/>
      </xdr:nvSpPr>
      <xdr:spPr>
        <a:xfrm>
          <a:off x="47529750" y="5114925"/>
          <a:ext cx="184731"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solidFill>
              <a:srgbClr val="7030A0"/>
            </a:solidFill>
            <a:latin typeface="Times New Roman" pitchFamily="18" charset="0"/>
            <a:cs typeface="Times New Roman" pitchFamily="18" charset="0"/>
          </a:endParaRPr>
        </a:p>
      </xdr:txBody>
    </xdr:sp>
    <xdr:clientData/>
  </xdr:oneCellAnchor>
  <xdr:twoCellAnchor>
    <xdr:from>
      <xdr:col>7</xdr:col>
      <xdr:colOff>304800</xdr:colOff>
      <xdr:row>17</xdr:row>
      <xdr:rowOff>114299</xdr:rowOff>
    </xdr:from>
    <xdr:to>
      <xdr:col>7</xdr:col>
      <xdr:colOff>533400</xdr:colOff>
      <xdr:row>17</xdr:row>
      <xdr:rowOff>257174</xdr:rowOff>
    </xdr:to>
    <xdr:sp macro="" textlink="">
      <xdr:nvSpPr>
        <xdr:cNvPr id="33" name="Arrow: Right 32">
          <a:extLst>
            <a:ext uri="{FF2B5EF4-FFF2-40B4-BE49-F238E27FC236}">
              <a16:creationId xmlns:a16="http://schemas.microsoft.com/office/drawing/2014/main" id="{D17469B6-963E-4364-BDDA-DF7EBBC2BE93}"/>
            </a:ext>
          </a:extLst>
        </xdr:cNvPr>
        <xdr:cNvSpPr/>
      </xdr:nvSpPr>
      <xdr:spPr>
        <a:xfrm>
          <a:off x="11820525" y="4067174"/>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18</xdr:row>
      <xdr:rowOff>114299</xdr:rowOff>
    </xdr:from>
    <xdr:to>
      <xdr:col>7</xdr:col>
      <xdr:colOff>533400</xdr:colOff>
      <xdr:row>18</xdr:row>
      <xdr:rowOff>257174</xdr:rowOff>
    </xdr:to>
    <xdr:sp macro="" textlink="">
      <xdr:nvSpPr>
        <xdr:cNvPr id="34" name="Arrow: Right 33">
          <a:extLst>
            <a:ext uri="{FF2B5EF4-FFF2-40B4-BE49-F238E27FC236}">
              <a16:creationId xmlns:a16="http://schemas.microsoft.com/office/drawing/2014/main" id="{B77EEBCE-6C6A-4D71-86ED-7C336F9A9E3F}"/>
            </a:ext>
          </a:extLst>
        </xdr:cNvPr>
        <xdr:cNvSpPr/>
      </xdr:nvSpPr>
      <xdr:spPr>
        <a:xfrm>
          <a:off x="11820525" y="4324349"/>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oneCellAnchor>
    <xdr:from>
      <xdr:col>6</xdr:col>
      <xdr:colOff>215035</xdr:colOff>
      <xdr:row>10</xdr:row>
      <xdr:rowOff>155862</xdr:rowOff>
    </xdr:from>
    <xdr:ext cx="18508679" cy="1501180"/>
    <xdr:sp macro="" textlink="">
      <xdr:nvSpPr>
        <xdr:cNvPr id="35" name="Rectangle 34">
          <a:extLst>
            <a:ext uri="{FF2B5EF4-FFF2-40B4-BE49-F238E27FC236}">
              <a16:creationId xmlns:a16="http://schemas.microsoft.com/office/drawing/2014/main" id="{CCD236E3-8F32-478F-9806-30FE00166C37}"/>
            </a:ext>
          </a:extLst>
        </xdr:cNvPr>
        <xdr:cNvSpPr/>
      </xdr:nvSpPr>
      <xdr:spPr>
        <a:xfrm>
          <a:off x="2088285" y="2251362"/>
          <a:ext cx="18508679" cy="1501180"/>
        </a:xfrm>
        <a:prstGeom prst="rect">
          <a:avLst/>
        </a:prstGeom>
        <a:noFill/>
      </xdr:spPr>
      <xdr:txBody>
        <a:bodyPr wrap="square" lIns="91440" tIns="45720" rIns="91440" bIns="45720">
          <a:spAutoFit/>
        </a:bodyPr>
        <a:lstStyle/>
        <a:p>
          <a:pPr algn="ctr"/>
          <a:r>
            <a:rPr lang="en-US" sz="5400" b="1" cap="none" spc="50">
              <a:ln w="0"/>
              <a:solidFill>
                <a:schemeClr val="bg2"/>
              </a:solidFill>
              <a:effectLst>
                <a:innerShdw blurRad="63500" dist="50800" dir="13500000">
                  <a:srgbClr val="000000">
                    <a:alpha val="50000"/>
                  </a:srgbClr>
                </a:innerShdw>
              </a:effectLst>
            </a:rPr>
            <a:t>ESTIMATE</a:t>
          </a:r>
          <a:r>
            <a:rPr lang="en-US" sz="5400" b="1" cap="none" spc="50" baseline="0">
              <a:ln w="0"/>
              <a:solidFill>
                <a:schemeClr val="bg2"/>
              </a:solidFill>
              <a:effectLst>
                <a:innerShdw blurRad="63500" dist="50800" dir="13500000">
                  <a:srgbClr val="000000">
                    <a:alpha val="50000"/>
                  </a:srgbClr>
                </a:innerShdw>
              </a:effectLst>
            </a:rPr>
            <a:t> ONLY</a:t>
          </a:r>
        </a:p>
        <a:p>
          <a:pPr algn="ctr"/>
          <a:r>
            <a:rPr lang="en-US" sz="3600" b="1" cap="none" spc="50" baseline="0">
              <a:ln w="0"/>
              <a:solidFill>
                <a:schemeClr val="bg2"/>
              </a:solidFill>
              <a:effectLst>
                <a:innerShdw blurRad="63500" dist="50800" dir="13500000">
                  <a:srgbClr val="000000">
                    <a:alpha val="50000"/>
                  </a:srgbClr>
                </a:innerShdw>
              </a:effectLst>
            </a:rPr>
            <a:t>CONTACT K LIU ACCOUNTING SERVICES INC. FOR FREE SERVICE CONTRACT QUOTE</a:t>
          </a:r>
        </a:p>
      </xdr:txBody>
    </xdr:sp>
    <xdr:clientData/>
  </xdr:oneCellAnchor>
  <xdr:twoCellAnchor editAs="oneCell">
    <xdr:from>
      <xdr:col>8</xdr:col>
      <xdr:colOff>61231</xdr:colOff>
      <xdr:row>56</xdr:row>
      <xdr:rowOff>104773</xdr:rowOff>
    </xdr:from>
    <xdr:to>
      <xdr:col>8</xdr:col>
      <xdr:colOff>3853088</xdr:colOff>
      <xdr:row>56</xdr:row>
      <xdr:rowOff>431032</xdr:rowOff>
    </xdr:to>
    <xdr:pic>
      <xdr:nvPicPr>
        <xdr:cNvPr id="38" name="Picture 37">
          <a:extLst>
            <a:ext uri="{FF2B5EF4-FFF2-40B4-BE49-F238E27FC236}">
              <a16:creationId xmlns:a16="http://schemas.microsoft.com/office/drawing/2014/main" id="{1D331EE5-BC77-4639-AB32-2EA4D5C4AEDA}"/>
            </a:ext>
          </a:extLst>
        </xdr:cNvPr>
        <xdr:cNvPicPr>
          <a:picLocks noChangeAspect="1"/>
        </xdr:cNvPicPr>
      </xdr:nvPicPr>
      <xdr:blipFill>
        <a:blip xmlns:r="http://schemas.openxmlformats.org/officeDocument/2006/relationships" r:embed="rId3"/>
        <a:stretch>
          <a:fillRect/>
        </a:stretch>
      </xdr:blipFill>
      <xdr:spPr>
        <a:xfrm>
          <a:off x="13845267" y="24325487"/>
          <a:ext cx="3791857" cy="326259"/>
        </a:xfrm>
        <a:prstGeom prst="rect">
          <a:avLst/>
        </a:prstGeom>
      </xdr:spPr>
    </xdr:pic>
    <xdr:clientData/>
  </xdr:twoCellAnchor>
  <xdr:twoCellAnchor editAs="oneCell">
    <xdr:from>
      <xdr:col>8</xdr:col>
      <xdr:colOff>53073</xdr:colOff>
      <xdr:row>37</xdr:row>
      <xdr:rowOff>55333</xdr:rowOff>
    </xdr:from>
    <xdr:to>
      <xdr:col>8</xdr:col>
      <xdr:colOff>6677615</xdr:colOff>
      <xdr:row>37</xdr:row>
      <xdr:rowOff>358774</xdr:rowOff>
    </xdr:to>
    <xdr:pic>
      <xdr:nvPicPr>
        <xdr:cNvPr id="40" name="Picture 39">
          <a:extLst>
            <a:ext uri="{FF2B5EF4-FFF2-40B4-BE49-F238E27FC236}">
              <a16:creationId xmlns:a16="http://schemas.microsoft.com/office/drawing/2014/main" id="{86F13ACB-D810-4159-A6E0-A93C9709F715}"/>
            </a:ext>
          </a:extLst>
        </xdr:cNvPr>
        <xdr:cNvPicPr>
          <a:picLocks noChangeAspect="1"/>
        </xdr:cNvPicPr>
      </xdr:nvPicPr>
      <xdr:blipFill>
        <a:blip xmlns:r="http://schemas.openxmlformats.org/officeDocument/2006/relationships" r:embed="rId1"/>
        <a:stretch>
          <a:fillRect/>
        </a:stretch>
      </xdr:blipFill>
      <xdr:spPr>
        <a:xfrm>
          <a:off x="13837109" y="16887369"/>
          <a:ext cx="6624542" cy="303441"/>
        </a:xfrm>
        <a:prstGeom prst="rect">
          <a:avLst/>
        </a:prstGeom>
      </xdr:spPr>
    </xdr:pic>
    <xdr:clientData/>
  </xdr:twoCellAnchor>
  <xdr:oneCellAnchor>
    <xdr:from>
      <xdr:col>17</xdr:col>
      <xdr:colOff>605118</xdr:colOff>
      <xdr:row>26</xdr:row>
      <xdr:rowOff>0</xdr:rowOff>
    </xdr:from>
    <xdr:ext cx="184731" cy="254493"/>
    <xdr:sp macro="" textlink="">
      <xdr:nvSpPr>
        <xdr:cNvPr id="36" name="TextBox 35">
          <a:extLst>
            <a:ext uri="{FF2B5EF4-FFF2-40B4-BE49-F238E27FC236}">
              <a16:creationId xmlns:a16="http://schemas.microsoft.com/office/drawing/2014/main" id="{674DAC3D-0421-44AB-ACDA-3E103EC6988D}"/>
            </a:ext>
          </a:extLst>
        </xdr:cNvPr>
        <xdr:cNvSpPr txBox="1"/>
      </xdr:nvSpPr>
      <xdr:spPr>
        <a:xfrm>
          <a:off x="24594511" y="5973536"/>
          <a:ext cx="184731"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solidFill>
              <a:srgbClr val="7030A0"/>
            </a:solidFill>
            <a:latin typeface="Times New Roman" pitchFamily="18" charset="0"/>
            <a:cs typeface="Times New Roman" pitchFamily="18" charset="0"/>
          </a:endParaRPr>
        </a:p>
      </xdr:txBody>
    </xdr:sp>
    <xdr:clientData/>
  </xdr:oneCellAnchor>
  <xdr:oneCellAnchor>
    <xdr:from>
      <xdr:col>17</xdr:col>
      <xdr:colOff>605118</xdr:colOff>
      <xdr:row>25</xdr:row>
      <xdr:rowOff>0</xdr:rowOff>
    </xdr:from>
    <xdr:ext cx="184731" cy="254493"/>
    <xdr:sp macro="" textlink="">
      <xdr:nvSpPr>
        <xdr:cNvPr id="37" name="TextBox 36">
          <a:extLst>
            <a:ext uri="{FF2B5EF4-FFF2-40B4-BE49-F238E27FC236}">
              <a16:creationId xmlns:a16="http://schemas.microsoft.com/office/drawing/2014/main" id="{60526963-0A1C-4468-B202-46123A12482C}"/>
            </a:ext>
          </a:extLst>
        </xdr:cNvPr>
        <xdr:cNvSpPr txBox="1"/>
      </xdr:nvSpPr>
      <xdr:spPr>
        <a:xfrm>
          <a:off x="24594511" y="5728607"/>
          <a:ext cx="184731"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solidFill>
              <a:srgbClr val="7030A0"/>
            </a:solidFill>
            <a:latin typeface="Times New Roman" pitchFamily="18" charset="0"/>
            <a:cs typeface="Times New Roman" pitchFamily="18" charset="0"/>
          </a:endParaRPr>
        </a:p>
      </xdr:txBody>
    </xdr:sp>
    <xdr:clientData/>
  </xdr:oneCellAnchor>
  <xdr:twoCellAnchor>
    <xdr:from>
      <xdr:col>7</xdr:col>
      <xdr:colOff>304800</xdr:colOff>
      <xdr:row>30</xdr:row>
      <xdr:rowOff>114299</xdr:rowOff>
    </xdr:from>
    <xdr:to>
      <xdr:col>7</xdr:col>
      <xdr:colOff>533400</xdr:colOff>
      <xdr:row>30</xdr:row>
      <xdr:rowOff>257174</xdr:rowOff>
    </xdr:to>
    <xdr:sp macro="" textlink="">
      <xdr:nvSpPr>
        <xdr:cNvPr id="2" name="Arrow: Right 1">
          <a:extLst>
            <a:ext uri="{FF2B5EF4-FFF2-40B4-BE49-F238E27FC236}">
              <a16:creationId xmlns:a16="http://schemas.microsoft.com/office/drawing/2014/main" id="{D2C8B937-5791-4F51-BBEE-D75FAA259B00}"/>
            </a:ext>
          </a:extLst>
        </xdr:cNvPr>
        <xdr:cNvSpPr/>
      </xdr:nvSpPr>
      <xdr:spPr>
        <a:xfrm>
          <a:off x="12918621" y="14646728"/>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oneCellAnchor>
    <xdr:from>
      <xdr:col>17</xdr:col>
      <xdr:colOff>605118</xdr:colOff>
      <xdr:row>26</xdr:row>
      <xdr:rowOff>0</xdr:rowOff>
    </xdr:from>
    <xdr:ext cx="184731" cy="254493"/>
    <xdr:sp macro="" textlink="">
      <xdr:nvSpPr>
        <xdr:cNvPr id="4" name="TextBox 3">
          <a:extLst>
            <a:ext uri="{FF2B5EF4-FFF2-40B4-BE49-F238E27FC236}">
              <a16:creationId xmlns:a16="http://schemas.microsoft.com/office/drawing/2014/main" id="{52B1E17C-768B-4A2A-86AA-F03F431D9B01}"/>
            </a:ext>
          </a:extLst>
        </xdr:cNvPr>
        <xdr:cNvSpPr txBox="1"/>
      </xdr:nvSpPr>
      <xdr:spPr>
        <a:xfrm>
          <a:off x="24594511" y="8803821"/>
          <a:ext cx="184731"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solidFill>
              <a:srgbClr val="7030A0"/>
            </a:solidFill>
            <a:latin typeface="Times New Roman" pitchFamily="18" charset="0"/>
            <a:cs typeface="Times New Roman" pitchFamily="18" charset="0"/>
          </a:endParaRPr>
        </a:p>
      </xdr:txBody>
    </xdr:sp>
    <xdr:clientData/>
  </xdr:oneCellAnchor>
  <xdr:twoCellAnchor>
    <xdr:from>
      <xdr:col>7</xdr:col>
      <xdr:colOff>304800</xdr:colOff>
      <xdr:row>40</xdr:row>
      <xdr:rowOff>114299</xdr:rowOff>
    </xdr:from>
    <xdr:to>
      <xdr:col>7</xdr:col>
      <xdr:colOff>533400</xdr:colOff>
      <xdr:row>40</xdr:row>
      <xdr:rowOff>257174</xdr:rowOff>
    </xdr:to>
    <xdr:sp macro="" textlink="">
      <xdr:nvSpPr>
        <xdr:cNvPr id="39" name="Arrow: Right 38">
          <a:extLst>
            <a:ext uri="{FF2B5EF4-FFF2-40B4-BE49-F238E27FC236}">
              <a16:creationId xmlns:a16="http://schemas.microsoft.com/office/drawing/2014/main" id="{220C117C-807D-4DAD-BD0C-C0B204937D6D}"/>
            </a:ext>
          </a:extLst>
        </xdr:cNvPr>
        <xdr:cNvSpPr/>
      </xdr:nvSpPr>
      <xdr:spPr>
        <a:xfrm>
          <a:off x="12918621" y="17926049"/>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41</xdr:row>
      <xdr:rowOff>114299</xdr:rowOff>
    </xdr:from>
    <xdr:to>
      <xdr:col>7</xdr:col>
      <xdr:colOff>533400</xdr:colOff>
      <xdr:row>41</xdr:row>
      <xdr:rowOff>257174</xdr:rowOff>
    </xdr:to>
    <xdr:sp macro="" textlink="">
      <xdr:nvSpPr>
        <xdr:cNvPr id="41" name="Arrow: Right 40">
          <a:extLst>
            <a:ext uri="{FF2B5EF4-FFF2-40B4-BE49-F238E27FC236}">
              <a16:creationId xmlns:a16="http://schemas.microsoft.com/office/drawing/2014/main" id="{AC7C3104-6CE8-4703-A401-8FC8CFF3603A}"/>
            </a:ext>
          </a:extLst>
        </xdr:cNvPr>
        <xdr:cNvSpPr/>
      </xdr:nvSpPr>
      <xdr:spPr>
        <a:xfrm>
          <a:off x="12918621" y="17926049"/>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43</xdr:row>
      <xdr:rowOff>114299</xdr:rowOff>
    </xdr:from>
    <xdr:to>
      <xdr:col>7</xdr:col>
      <xdr:colOff>533400</xdr:colOff>
      <xdr:row>43</xdr:row>
      <xdr:rowOff>257174</xdr:rowOff>
    </xdr:to>
    <xdr:sp macro="" textlink="">
      <xdr:nvSpPr>
        <xdr:cNvPr id="42" name="Arrow: Right 41">
          <a:extLst>
            <a:ext uri="{FF2B5EF4-FFF2-40B4-BE49-F238E27FC236}">
              <a16:creationId xmlns:a16="http://schemas.microsoft.com/office/drawing/2014/main" id="{60041EF4-C4C8-4218-AF84-6C8DD983615B}"/>
            </a:ext>
          </a:extLst>
        </xdr:cNvPr>
        <xdr:cNvSpPr/>
      </xdr:nvSpPr>
      <xdr:spPr>
        <a:xfrm>
          <a:off x="12918621" y="17926049"/>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304800</xdr:colOff>
      <xdr:row>42</xdr:row>
      <xdr:rowOff>114299</xdr:rowOff>
    </xdr:from>
    <xdr:to>
      <xdr:col>7</xdr:col>
      <xdr:colOff>533400</xdr:colOff>
      <xdr:row>42</xdr:row>
      <xdr:rowOff>257174</xdr:rowOff>
    </xdr:to>
    <xdr:sp macro="" textlink="">
      <xdr:nvSpPr>
        <xdr:cNvPr id="43" name="Arrow: Right 42">
          <a:extLst>
            <a:ext uri="{FF2B5EF4-FFF2-40B4-BE49-F238E27FC236}">
              <a16:creationId xmlns:a16="http://schemas.microsoft.com/office/drawing/2014/main" id="{4563F465-E2FA-4A4B-9B93-6C2E35CF8009}"/>
            </a:ext>
          </a:extLst>
        </xdr:cNvPr>
        <xdr:cNvSpPr/>
      </xdr:nvSpPr>
      <xdr:spPr>
        <a:xfrm>
          <a:off x="12918621" y="19694978"/>
          <a:ext cx="228600" cy="142875"/>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55</xdr:row>
      <xdr:rowOff>0</xdr:rowOff>
    </xdr:from>
    <xdr:ext cx="970843" cy="328295"/>
    <xdr:sp macro="" textlink="">
      <xdr:nvSpPr>
        <xdr:cNvPr id="2" name="TextBox 1">
          <a:extLst>
            <a:ext uri="{FF2B5EF4-FFF2-40B4-BE49-F238E27FC236}">
              <a16:creationId xmlns:a16="http://schemas.microsoft.com/office/drawing/2014/main" id="{ADE4BAF6-ECB9-4F57-94E7-13B5E196D316}"/>
            </a:ext>
          </a:extLst>
        </xdr:cNvPr>
        <xdr:cNvSpPr txBox="1"/>
      </xdr:nvSpPr>
      <xdr:spPr>
        <a:xfrm>
          <a:off x="3048000"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5</xdr:col>
      <xdr:colOff>535852</xdr:colOff>
      <xdr:row>55</xdr:row>
      <xdr:rowOff>0</xdr:rowOff>
    </xdr:from>
    <xdr:ext cx="970843" cy="328295"/>
    <xdr:sp macro="" textlink="">
      <xdr:nvSpPr>
        <xdr:cNvPr id="3" name="TextBox 2">
          <a:extLst>
            <a:ext uri="{FF2B5EF4-FFF2-40B4-BE49-F238E27FC236}">
              <a16:creationId xmlns:a16="http://schemas.microsoft.com/office/drawing/2014/main" id="{21369E36-1176-4342-86E9-08735D3FB7AD}"/>
            </a:ext>
          </a:extLst>
        </xdr:cNvPr>
        <xdr:cNvSpPr txBox="1"/>
      </xdr:nvSpPr>
      <xdr:spPr>
        <a:xfrm>
          <a:off x="3583852"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5</xdr:col>
      <xdr:colOff>514824</xdr:colOff>
      <xdr:row>55</xdr:row>
      <xdr:rowOff>0</xdr:rowOff>
    </xdr:from>
    <xdr:ext cx="970843" cy="328295"/>
    <xdr:sp macro="" textlink="">
      <xdr:nvSpPr>
        <xdr:cNvPr id="4" name="TextBox 3">
          <a:extLst>
            <a:ext uri="{FF2B5EF4-FFF2-40B4-BE49-F238E27FC236}">
              <a16:creationId xmlns:a16="http://schemas.microsoft.com/office/drawing/2014/main" id="{97B6598D-1BB5-4E6A-A904-A1C8D565CB1C}"/>
            </a:ext>
          </a:extLst>
        </xdr:cNvPr>
        <xdr:cNvSpPr txBox="1"/>
      </xdr:nvSpPr>
      <xdr:spPr>
        <a:xfrm>
          <a:off x="3562824"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6</xdr:col>
      <xdr:colOff>0</xdr:colOff>
      <xdr:row>55</xdr:row>
      <xdr:rowOff>0</xdr:rowOff>
    </xdr:from>
    <xdr:ext cx="891462" cy="328295"/>
    <xdr:sp macro="" textlink="">
      <xdr:nvSpPr>
        <xdr:cNvPr id="5" name="TextBox 4">
          <a:extLst>
            <a:ext uri="{FF2B5EF4-FFF2-40B4-BE49-F238E27FC236}">
              <a16:creationId xmlns:a16="http://schemas.microsoft.com/office/drawing/2014/main" id="{A426B4C7-48E2-4C61-AB9D-FD856561FCF6}"/>
            </a:ext>
          </a:extLst>
        </xdr:cNvPr>
        <xdr:cNvSpPr txBox="1"/>
      </xdr:nvSpPr>
      <xdr:spPr>
        <a:xfrm>
          <a:off x="3657600" y="10477500"/>
          <a:ext cx="891462"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Monthly</a:t>
          </a:r>
        </a:p>
      </xdr:txBody>
    </xdr:sp>
    <xdr:clientData/>
  </xdr:oneCellAnchor>
  <xdr:oneCellAnchor>
    <xdr:from>
      <xdr:col>6</xdr:col>
      <xdr:colOff>0</xdr:colOff>
      <xdr:row>55</xdr:row>
      <xdr:rowOff>0</xdr:rowOff>
    </xdr:from>
    <xdr:ext cx="970843" cy="328295"/>
    <xdr:sp macro="" textlink="">
      <xdr:nvSpPr>
        <xdr:cNvPr id="6" name="TextBox 5">
          <a:extLst>
            <a:ext uri="{FF2B5EF4-FFF2-40B4-BE49-F238E27FC236}">
              <a16:creationId xmlns:a16="http://schemas.microsoft.com/office/drawing/2014/main" id="{ECA95948-7105-4AD3-AA98-DABE88C3CB53}"/>
            </a:ext>
          </a:extLst>
        </xdr:cNvPr>
        <xdr:cNvSpPr txBox="1"/>
      </xdr:nvSpPr>
      <xdr:spPr>
        <a:xfrm>
          <a:off x="3657600"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5</xdr:col>
      <xdr:colOff>86594</xdr:colOff>
      <xdr:row>55</xdr:row>
      <xdr:rowOff>0</xdr:rowOff>
    </xdr:from>
    <xdr:ext cx="1842299" cy="328295"/>
    <xdr:sp macro="" textlink="">
      <xdr:nvSpPr>
        <xdr:cNvPr id="7" name="TextBox 6">
          <a:extLst>
            <a:ext uri="{FF2B5EF4-FFF2-40B4-BE49-F238E27FC236}">
              <a16:creationId xmlns:a16="http://schemas.microsoft.com/office/drawing/2014/main" id="{760AC6E3-08BF-47C6-9102-FB5EB11E06EF}"/>
            </a:ext>
          </a:extLst>
        </xdr:cNvPr>
        <xdr:cNvSpPr txBox="1"/>
      </xdr:nvSpPr>
      <xdr:spPr>
        <a:xfrm>
          <a:off x="3134594" y="10477500"/>
          <a:ext cx="1842299"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1 per Calendar Year</a:t>
          </a:r>
        </a:p>
      </xdr:txBody>
    </xdr:sp>
    <xdr:clientData/>
  </xdr:oneCellAnchor>
  <xdr:oneCellAnchor>
    <xdr:from>
      <xdr:col>6</xdr:col>
      <xdr:colOff>0</xdr:colOff>
      <xdr:row>55</xdr:row>
      <xdr:rowOff>0</xdr:rowOff>
    </xdr:from>
    <xdr:ext cx="1016689" cy="328295"/>
    <xdr:sp macro="" textlink="">
      <xdr:nvSpPr>
        <xdr:cNvPr id="8" name="TextBox 7">
          <a:extLst>
            <a:ext uri="{FF2B5EF4-FFF2-40B4-BE49-F238E27FC236}">
              <a16:creationId xmlns:a16="http://schemas.microsoft.com/office/drawing/2014/main" id="{515E2F12-16FB-4F16-8469-703AECF97EC1}"/>
            </a:ext>
          </a:extLst>
        </xdr:cNvPr>
        <xdr:cNvSpPr txBox="1"/>
      </xdr:nvSpPr>
      <xdr:spPr>
        <a:xfrm>
          <a:off x="3657600" y="10477500"/>
          <a:ext cx="1016689"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Unlimited</a:t>
          </a:r>
        </a:p>
      </xdr:txBody>
    </xdr:sp>
    <xdr:clientData/>
  </xdr:oneCellAnchor>
  <xdr:oneCellAnchor>
    <xdr:from>
      <xdr:col>5</xdr:col>
      <xdr:colOff>0</xdr:colOff>
      <xdr:row>55</xdr:row>
      <xdr:rowOff>0</xdr:rowOff>
    </xdr:from>
    <xdr:ext cx="184731" cy="328295"/>
    <xdr:sp macro="" textlink="">
      <xdr:nvSpPr>
        <xdr:cNvPr id="9" name="TextBox 8">
          <a:extLst>
            <a:ext uri="{FF2B5EF4-FFF2-40B4-BE49-F238E27FC236}">
              <a16:creationId xmlns:a16="http://schemas.microsoft.com/office/drawing/2014/main" id="{8C001948-7676-4EDD-9164-790515088DA6}"/>
            </a:ext>
          </a:extLst>
        </xdr:cNvPr>
        <xdr:cNvSpPr txBox="1"/>
      </xdr:nvSpPr>
      <xdr:spPr>
        <a:xfrm>
          <a:off x="3048000" y="10477500"/>
          <a:ext cx="184731"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600">
            <a:solidFill>
              <a:srgbClr val="00B050"/>
            </a:solidFill>
            <a:latin typeface="Times New Roman" pitchFamily="18" charset="0"/>
            <a:cs typeface="Times New Roman" pitchFamily="18" charset="0"/>
          </a:endParaRPr>
        </a:p>
      </xdr:txBody>
    </xdr:sp>
    <xdr:clientData/>
  </xdr:oneCellAnchor>
  <xdr:oneCellAnchor>
    <xdr:from>
      <xdr:col>5</xdr:col>
      <xdr:colOff>518534</xdr:colOff>
      <xdr:row>55</xdr:row>
      <xdr:rowOff>0</xdr:rowOff>
    </xdr:from>
    <xdr:ext cx="970843" cy="328295"/>
    <xdr:sp macro="" textlink="">
      <xdr:nvSpPr>
        <xdr:cNvPr id="10" name="TextBox 9">
          <a:extLst>
            <a:ext uri="{FF2B5EF4-FFF2-40B4-BE49-F238E27FC236}">
              <a16:creationId xmlns:a16="http://schemas.microsoft.com/office/drawing/2014/main" id="{20CED97B-5E69-41AC-ACE2-D5FD5E954AB1}"/>
            </a:ext>
          </a:extLst>
        </xdr:cNvPr>
        <xdr:cNvSpPr txBox="1"/>
      </xdr:nvSpPr>
      <xdr:spPr>
        <a:xfrm>
          <a:off x="3566534"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5</xdr:col>
      <xdr:colOff>518534</xdr:colOff>
      <xdr:row>55</xdr:row>
      <xdr:rowOff>0</xdr:rowOff>
    </xdr:from>
    <xdr:ext cx="970843" cy="328295"/>
    <xdr:sp macro="" textlink="">
      <xdr:nvSpPr>
        <xdr:cNvPr id="11" name="TextBox 10">
          <a:extLst>
            <a:ext uri="{FF2B5EF4-FFF2-40B4-BE49-F238E27FC236}">
              <a16:creationId xmlns:a16="http://schemas.microsoft.com/office/drawing/2014/main" id="{3AC3BF2B-2B90-4293-9F82-EB86CBD33867}"/>
            </a:ext>
          </a:extLst>
        </xdr:cNvPr>
        <xdr:cNvSpPr txBox="1"/>
      </xdr:nvSpPr>
      <xdr:spPr>
        <a:xfrm>
          <a:off x="3566534"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5</xdr:col>
      <xdr:colOff>518534</xdr:colOff>
      <xdr:row>55</xdr:row>
      <xdr:rowOff>0</xdr:rowOff>
    </xdr:from>
    <xdr:ext cx="970843" cy="328295"/>
    <xdr:sp macro="" textlink="">
      <xdr:nvSpPr>
        <xdr:cNvPr id="12" name="TextBox 11">
          <a:extLst>
            <a:ext uri="{FF2B5EF4-FFF2-40B4-BE49-F238E27FC236}">
              <a16:creationId xmlns:a16="http://schemas.microsoft.com/office/drawing/2014/main" id="{EB3CEC19-3833-4084-BE54-5320AB69A713}"/>
            </a:ext>
          </a:extLst>
        </xdr:cNvPr>
        <xdr:cNvSpPr txBox="1"/>
      </xdr:nvSpPr>
      <xdr:spPr>
        <a:xfrm>
          <a:off x="3566534"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5</xdr:col>
      <xdr:colOff>518534</xdr:colOff>
      <xdr:row>55</xdr:row>
      <xdr:rowOff>0</xdr:rowOff>
    </xdr:from>
    <xdr:ext cx="970843" cy="328295"/>
    <xdr:sp macro="" textlink="">
      <xdr:nvSpPr>
        <xdr:cNvPr id="13" name="TextBox 12">
          <a:extLst>
            <a:ext uri="{FF2B5EF4-FFF2-40B4-BE49-F238E27FC236}">
              <a16:creationId xmlns:a16="http://schemas.microsoft.com/office/drawing/2014/main" id="{BAFEA8E2-FC73-4D5D-8494-CD90085EC5CA}"/>
            </a:ext>
          </a:extLst>
        </xdr:cNvPr>
        <xdr:cNvSpPr txBox="1"/>
      </xdr:nvSpPr>
      <xdr:spPr>
        <a:xfrm>
          <a:off x="3566534"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6</xdr:col>
      <xdr:colOff>0</xdr:colOff>
      <xdr:row>55</xdr:row>
      <xdr:rowOff>0</xdr:rowOff>
    </xdr:from>
    <xdr:ext cx="891462" cy="328295"/>
    <xdr:sp macro="" textlink="">
      <xdr:nvSpPr>
        <xdr:cNvPr id="14" name="TextBox 13">
          <a:extLst>
            <a:ext uri="{FF2B5EF4-FFF2-40B4-BE49-F238E27FC236}">
              <a16:creationId xmlns:a16="http://schemas.microsoft.com/office/drawing/2014/main" id="{405AAB6F-C1D4-4EF4-B444-B61AEEF5C347}"/>
            </a:ext>
          </a:extLst>
        </xdr:cNvPr>
        <xdr:cNvSpPr txBox="1"/>
      </xdr:nvSpPr>
      <xdr:spPr>
        <a:xfrm>
          <a:off x="3657600" y="10477500"/>
          <a:ext cx="891462"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Monthly</a:t>
          </a:r>
        </a:p>
      </xdr:txBody>
    </xdr:sp>
    <xdr:clientData/>
  </xdr:oneCellAnchor>
  <xdr:oneCellAnchor>
    <xdr:from>
      <xdr:col>6</xdr:col>
      <xdr:colOff>0</xdr:colOff>
      <xdr:row>55</xdr:row>
      <xdr:rowOff>0</xdr:rowOff>
    </xdr:from>
    <xdr:ext cx="970843" cy="328295"/>
    <xdr:sp macro="" textlink="">
      <xdr:nvSpPr>
        <xdr:cNvPr id="15" name="TextBox 14">
          <a:extLst>
            <a:ext uri="{FF2B5EF4-FFF2-40B4-BE49-F238E27FC236}">
              <a16:creationId xmlns:a16="http://schemas.microsoft.com/office/drawing/2014/main" id="{D0B63569-A507-4FEE-8C8D-A1A5E1D7AEE8}"/>
            </a:ext>
          </a:extLst>
        </xdr:cNvPr>
        <xdr:cNvSpPr txBox="1"/>
      </xdr:nvSpPr>
      <xdr:spPr>
        <a:xfrm>
          <a:off x="3657600"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5</xdr:col>
      <xdr:colOff>0</xdr:colOff>
      <xdr:row>55</xdr:row>
      <xdr:rowOff>0</xdr:rowOff>
    </xdr:from>
    <xdr:ext cx="970843" cy="328295"/>
    <xdr:sp macro="" textlink="">
      <xdr:nvSpPr>
        <xdr:cNvPr id="16" name="TextBox 15">
          <a:extLst>
            <a:ext uri="{FF2B5EF4-FFF2-40B4-BE49-F238E27FC236}">
              <a16:creationId xmlns:a16="http://schemas.microsoft.com/office/drawing/2014/main" id="{BF8A9610-97C9-4C36-B31F-099E0404B06D}"/>
            </a:ext>
          </a:extLst>
        </xdr:cNvPr>
        <xdr:cNvSpPr txBox="1"/>
      </xdr:nvSpPr>
      <xdr:spPr>
        <a:xfrm>
          <a:off x="3048000"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5</xdr:col>
      <xdr:colOff>0</xdr:colOff>
      <xdr:row>55</xdr:row>
      <xdr:rowOff>0</xdr:rowOff>
    </xdr:from>
    <xdr:ext cx="970843" cy="328295"/>
    <xdr:sp macro="" textlink="">
      <xdr:nvSpPr>
        <xdr:cNvPr id="17" name="TextBox 16">
          <a:extLst>
            <a:ext uri="{FF2B5EF4-FFF2-40B4-BE49-F238E27FC236}">
              <a16:creationId xmlns:a16="http://schemas.microsoft.com/office/drawing/2014/main" id="{2D55706D-AC19-469C-8955-A40AF694E3E9}"/>
            </a:ext>
          </a:extLst>
        </xdr:cNvPr>
        <xdr:cNvSpPr txBox="1"/>
      </xdr:nvSpPr>
      <xdr:spPr>
        <a:xfrm>
          <a:off x="3048000"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5</xdr:col>
      <xdr:colOff>0</xdr:colOff>
      <xdr:row>55</xdr:row>
      <xdr:rowOff>0</xdr:rowOff>
    </xdr:from>
    <xdr:ext cx="970843" cy="328295"/>
    <xdr:sp macro="" textlink="">
      <xdr:nvSpPr>
        <xdr:cNvPr id="18" name="TextBox 17">
          <a:extLst>
            <a:ext uri="{FF2B5EF4-FFF2-40B4-BE49-F238E27FC236}">
              <a16:creationId xmlns:a16="http://schemas.microsoft.com/office/drawing/2014/main" id="{574C9FD1-2F3F-479B-8C63-A5391C49E79D}"/>
            </a:ext>
          </a:extLst>
        </xdr:cNvPr>
        <xdr:cNvSpPr txBox="1"/>
      </xdr:nvSpPr>
      <xdr:spPr>
        <a:xfrm>
          <a:off x="3048000"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5</xdr:col>
      <xdr:colOff>0</xdr:colOff>
      <xdr:row>55</xdr:row>
      <xdr:rowOff>0</xdr:rowOff>
    </xdr:from>
    <xdr:ext cx="970843" cy="328295"/>
    <xdr:sp macro="" textlink="">
      <xdr:nvSpPr>
        <xdr:cNvPr id="19" name="TextBox 18">
          <a:extLst>
            <a:ext uri="{FF2B5EF4-FFF2-40B4-BE49-F238E27FC236}">
              <a16:creationId xmlns:a16="http://schemas.microsoft.com/office/drawing/2014/main" id="{55A9A67A-1337-4E6A-91E5-1B6D6B9EBB66}"/>
            </a:ext>
          </a:extLst>
        </xdr:cNvPr>
        <xdr:cNvSpPr txBox="1"/>
      </xdr:nvSpPr>
      <xdr:spPr>
        <a:xfrm>
          <a:off x="3048000"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5</xdr:col>
      <xdr:colOff>0</xdr:colOff>
      <xdr:row>55</xdr:row>
      <xdr:rowOff>0</xdr:rowOff>
    </xdr:from>
    <xdr:ext cx="1842299" cy="328295"/>
    <xdr:sp macro="" textlink="">
      <xdr:nvSpPr>
        <xdr:cNvPr id="20" name="TextBox 19">
          <a:extLst>
            <a:ext uri="{FF2B5EF4-FFF2-40B4-BE49-F238E27FC236}">
              <a16:creationId xmlns:a16="http://schemas.microsoft.com/office/drawing/2014/main" id="{8D108D15-8032-42CF-8CF1-2BEC01C1731F}"/>
            </a:ext>
          </a:extLst>
        </xdr:cNvPr>
        <xdr:cNvSpPr txBox="1"/>
      </xdr:nvSpPr>
      <xdr:spPr>
        <a:xfrm>
          <a:off x="3048000" y="10477500"/>
          <a:ext cx="1842299"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1 per Calendar Year</a:t>
          </a:r>
        </a:p>
      </xdr:txBody>
    </xdr:sp>
    <xdr:clientData/>
  </xdr:oneCellAnchor>
  <xdr:oneCellAnchor>
    <xdr:from>
      <xdr:col>6</xdr:col>
      <xdr:colOff>0</xdr:colOff>
      <xdr:row>55</xdr:row>
      <xdr:rowOff>0</xdr:rowOff>
    </xdr:from>
    <xdr:ext cx="891462" cy="328295"/>
    <xdr:sp macro="" textlink="">
      <xdr:nvSpPr>
        <xdr:cNvPr id="21" name="TextBox 20">
          <a:extLst>
            <a:ext uri="{FF2B5EF4-FFF2-40B4-BE49-F238E27FC236}">
              <a16:creationId xmlns:a16="http://schemas.microsoft.com/office/drawing/2014/main" id="{7A89EC22-0AFC-4371-BEBD-04DBE0EA580D}"/>
            </a:ext>
          </a:extLst>
        </xdr:cNvPr>
        <xdr:cNvSpPr txBox="1"/>
      </xdr:nvSpPr>
      <xdr:spPr>
        <a:xfrm>
          <a:off x="3657600" y="10477500"/>
          <a:ext cx="891462"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Monthly</a:t>
          </a:r>
        </a:p>
      </xdr:txBody>
    </xdr:sp>
    <xdr:clientData/>
  </xdr:oneCellAnchor>
  <xdr:oneCellAnchor>
    <xdr:from>
      <xdr:col>6</xdr:col>
      <xdr:colOff>0</xdr:colOff>
      <xdr:row>55</xdr:row>
      <xdr:rowOff>0</xdr:rowOff>
    </xdr:from>
    <xdr:ext cx="891462" cy="328295"/>
    <xdr:sp macro="" textlink="">
      <xdr:nvSpPr>
        <xdr:cNvPr id="22" name="TextBox 21">
          <a:extLst>
            <a:ext uri="{FF2B5EF4-FFF2-40B4-BE49-F238E27FC236}">
              <a16:creationId xmlns:a16="http://schemas.microsoft.com/office/drawing/2014/main" id="{06F82A71-02CA-420E-A079-DEF274FBF6D8}"/>
            </a:ext>
          </a:extLst>
        </xdr:cNvPr>
        <xdr:cNvSpPr txBox="1"/>
      </xdr:nvSpPr>
      <xdr:spPr>
        <a:xfrm>
          <a:off x="3657600" y="10477500"/>
          <a:ext cx="891462"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Monthly</a:t>
          </a:r>
        </a:p>
      </xdr:txBody>
    </xdr:sp>
    <xdr:clientData/>
  </xdr:oneCellAnchor>
  <xdr:oneCellAnchor>
    <xdr:from>
      <xdr:col>5</xdr:col>
      <xdr:colOff>0</xdr:colOff>
      <xdr:row>55</xdr:row>
      <xdr:rowOff>0</xdr:rowOff>
    </xdr:from>
    <xdr:ext cx="970843" cy="328295"/>
    <xdr:sp macro="" textlink="">
      <xdr:nvSpPr>
        <xdr:cNvPr id="23" name="TextBox 22">
          <a:extLst>
            <a:ext uri="{FF2B5EF4-FFF2-40B4-BE49-F238E27FC236}">
              <a16:creationId xmlns:a16="http://schemas.microsoft.com/office/drawing/2014/main" id="{700F5D3B-455D-4224-BE5E-3A8ECA706B73}"/>
            </a:ext>
          </a:extLst>
        </xdr:cNvPr>
        <xdr:cNvSpPr txBox="1"/>
      </xdr:nvSpPr>
      <xdr:spPr>
        <a:xfrm>
          <a:off x="3048000" y="10477500"/>
          <a:ext cx="970843"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600">
              <a:solidFill>
                <a:srgbClr val="00B050"/>
              </a:solidFill>
              <a:latin typeface="Times New Roman" pitchFamily="18" charset="0"/>
              <a:cs typeface="Times New Roman" pitchFamily="18" charset="0"/>
            </a:rPr>
            <a:t>Quarterly</a:t>
          </a:r>
        </a:p>
      </xdr:txBody>
    </xdr:sp>
    <xdr:clientData/>
  </xdr:oneCellAnchor>
  <xdr:oneCellAnchor>
    <xdr:from>
      <xdr:col>1</xdr:col>
      <xdr:colOff>320385</xdr:colOff>
      <xdr:row>1</xdr:row>
      <xdr:rowOff>31749</xdr:rowOff>
    </xdr:from>
    <xdr:ext cx="16378398" cy="1873251"/>
    <xdr:pic>
      <xdr:nvPicPr>
        <xdr:cNvPr id="24" name="Picture 23">
          <a:extLst>
            <a:ext uri="{FF2B5EF4-FFF2-40B4-BE49-F238E27FC236}">
              <a16:creationId xmlns:a16="http://schemas.microsoft.com/office/drawing/2014/main" id="{3EBE796C-72AC-47F0-ADD8-D0F5099E8A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985" y="222249"/>
          <a:ext cx="16378398" cy="187325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0</xdr:colOff>
      <xdr:row>58</xdr:row>
      <xdr:rowOff>0</xdr:rowOff>
    </xdr:from>
    <xdr:ext cx="184731" cy="328295"/>
    <xdr:sp macro="" textlink="">
      <xdr:nvSpPr>
        <xdr:cNvPr id="9" name="TextBox 8">
          <a:extLst>
            <a:ext uri="{FF2B5EF4-FFF2-40B4-BE49-F238E27FC236}">
              <a16:creationId xmlns:a16="http://schemas.microsoft.com/office/drawing/2014/main" id="{F7060A65-3672-4ACF-8737-030C497FCE30}"/>
            </a:ext>
          </a:extLst>
        </xdr:cNvPr>
        <xdr:cNvSpPr txBox="1"/>
      </xdr:nvSpPr>
      <xdr:spPr>
        <a:xfrm>
          <a:off x="2438400" y="11049000"/>
          <a:ext cx="184731"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600">
            <a:solidFill>
              <a:srgbClr val="00B050"/>
            </a:solidFill>
            <a:latin typeface="Times New Roman" pitchFamily="18" charset="0"/>
            <a:cs typeface="Times New Roman" pitchFamily="18" charset="0"/>
          </a:endParaRPr>
        </a:p>
      </xdr:txBody>
    </xdr:sp>
    <xdr:clientData/>
  </xdr:oneCellAnchor>
  <xdr:oneCellAnchor>
    <xdr:from>
      <xdr:col>1</xdr:col>
      <xdr:colOff>320385</xdr:colOff>
      <xdr:row>1</xdr:row>
      <xdr:rowOff>31749</xdr:rowOff>
    </xdr:from>
    <xdr:ext cx="16378398" cy="1873251"/>
    <xdr:pic>
      <xdr:nvPicPr>
        <xdr:cNvPr id="24" name="Picture 23">
          <a:extLst>
            <a:ext uri="{FF2B5EF4-FFF2-40B4-BE49-F238E27FC236}">
              <a16:creationId xmlns:a16="http://schemas.microsoft.com/office/drawing/2014/main" id="{998D4163-317B-4589-955D-75A9F322E7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985" y="222249"/>
          <a:ext cx="16378398" cy="187325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70CD5-CFCF-4260-83DB-309E09DF52C5}">
  <sheetPr codeName="Sheet4">
    <tabColor rgb="FFFFFF00"/>
  </sheetPr>
  <dimension ref="F1:AN114"/>
  <sheetViews>
    <sheetView tabSelected="1" zoomScale="70" zoomScaleNormal="70" workbookViewId="0">
      <selection activeCell="I18" sqref="I18"/>
    </sheetView>
  </sheetViews>
  <sheetFormatPr defaultRowHeight="15" x14ac:dyDescent="0.25"/>
  <cols>
    <col min="1" max="5" width="3.7109375" style="33" customWidth="1"/>
    <col min="6" max="6" width="21.85546875" style="104" customWidth="1"/>
    <col min="7" max="7" width="154" style="105" customWidth="1"/>
    <col min="8" max="8" width="8.7109375" style="105" bestFit="1" customWidth="1"/>
    <col min="9" max="9" width="127.5703125" style="106" bestFit="1" customWidth="1"/>
    <col min="10" max="10" width="12" style="106" customWidth="1"/>
    <col min="11" max="11" width="13.28515625" style="106" customWidth="1"/>
    <col min="12" max="17" width="3" style="37" customWidth="1"/>
    <col min="18" max="18" width="30.85546875" style="182" hidden="1" customWidth="1"/>
    <col min="19" max="19" width="24" style="183" hidden="1" customWidth="1"/>
    <col min="20" max="20" width="32.140625" style="183" hidden="1" customWidth="1"/>
    <col min="21" max="21" width="27.140625" style="33" hidden="1" customWidth="1"/>
    <col min="22" max="22" width="18" style="33" hidden="1" customWidth="1"/>
    <col min="23" max="23" width="42.5703125" style="33" hidden="1" customWidth="1"/>
    <col min="24" max="25" width="9.140625" style="33" hidden="1" customWidth="1"/>
    <col min="26" max="26" width="14.85546875" style="33" hidden="1" customWidth="1"/>
    <col min="27" max="40" width="9.140625" style="33" hidden="1" customWidth="1"/>
    <col min="41" max="69" width="9.140625" style="33" customWidth="1"/>
    <col min="70" max="16384" width="9.140625" style="33"/>
  </cols>
  <sheetData>
    <row r="1" spans="6:19" x14ac:dyDescent="0.25">
      <c r="F1" s="56"/>
      <c r="G1" s="57"/>
      <c r="H1" s="57"/>
      <c r="I1" s="58"/>
      <c r="J1" s="58"/>
      <c r="K1" s="58"/>
    </row>
    <row r="2" spans="6:19" x14ac:dyDescent="0.25">
      <c r="F2" s="56"/>
      <c r="G2" s="57"/>
      <c r="H2" s="57"/>
      <c r="I2" s="58"/>
      <c r="J2" s="58"/>
      <c r="K2" s="58"/>
    </row>
    <row r="3" spans="6:19" x14ac:dyDescent="0.25">
      <c r="F3" s="56"/>
      <c r="G3" s="57"/>
      <c r="H3" s="57"/>
      <c r="I3" s="58"/>
      <c r="J3" s="58"/>
      <c r="K3" s="58"/>
    </row>
    <row r="4" spans="6:19" x14ac:dyDescent="0.25">
      <c r="F4" s="56"/>
      <c r="G4" s="57"/>
      <c r="H4" s="57"/>
      <c r="I4" s="58"/>
      <c r="J4" s="58"/>
      <c r="K4" s="58"/>
    </row>
    <row r="5" spans="6:19" x14ac:dyDescent="0.25">
      <c r="F5" s="56"/>
      <c r="G5" s="57"/>
      <c r="H5" s="57"/>
      <c r="I5" s="58"/>
      <c r="J5" s="58"/>
      <c r="K5" s="58"/>
    </row>
    <row r="6" spans="6:19" x14ac:dyDescent="0.25">
      <c r="F6" s="56"/>
      <c r="G6" s="57"/>
      <c r="H6" s="57"/>
      <c r="I6" s="58"/>
      <c r="J6" s="58"/>
      <c r="K6" s="58"/>
    </row>
    <row r="7" spans="6:19" x14ac:dyDescent="0.25">
      <c r="F7" s="56"/>
      <c r="G7" s="57"/>
      <c r="H7" s="57"/>
      <c r="I7" s="58"/>
      <c r="J7" s="58"/>
      <c r="K7" s="58"/>
    </row>
    <row r="8" spans="6:19" x14ac:dyDescent="0.25">
      <c r="F8" s="56"/>
      <c r="G8" s="57"/>
      <c r="H8" s="57"/>
      <c r="I8" s="58"/>
      <c r="J8" s="58"/>
      <c r="K8" s="58"/>
    </row>
    <row r="9" spans="6:19" ht="67.5" customHeight="1" x14ac:dyDescent="0.25">
      <c r="F9" s="56"/>
      <c r="G9" s="57"/>
      <c r="H9" s="57"/>
      <c r="I9" s="58"/>
      <c r="J9" s="58"/>
      <c r="K9" s="58"/>
    </row>
    <row r="10" spans="6:19" ht="37.5" x14ac:dyDescent="0.5">
      <c r="F10" s="56"/>
      <c r="G10" s="328" t="s">
        <v>70</v>
      </c>
      <c r="H10" s="328"/>
      <c r="I10" s="328"/>
      <c r="J10" s="59"/>
      <c r="K10" s="59"/>
      <c r="L10" s="39"/>
      <c r="M10" s="39"/>
      <c r="N10" s="39"/>
      <c r="O10" s="39"/>
      <c r="P10" s="39"/>
      <c r="Q10" s="39"/>
    </row>
    <row r="11" spans="6:19" ht="30" x14ac:dyDescent="0.4">
      <c r="F11" s="56"/>
      <c r="G11" s="59"/>
      <c r="H11" s="59"/>
      <c r="I11" s="59"/>
      <c r="J11" s="59"/>
      <c r="K11" s="59"/>
      <c r="L11" s="39"/>
      <c r="M11" s="39"/>
      <c r="N11" s="39"/>
      <c r="O11" s="39"/>
      <c r="P11" s="39"/>
      <c r="Q11" s="39"/>
    </row>
    <row r="12" spans="6:19" ht="30" x14ac:dyDescent="0.4">
      <c r="F12" s="56"/>
      <c r="G12" s="59"/>
      <c r="H12" s="59"/>
      <c r="I12" s="59"/>
      <c r="J12" s="59"/>
      <c r="K12" s="59"/>
      <c r="L12" s="39"/>
      <c r="M12" s="39"/>
      <c r="N12" s="39"/>
      <c r="O12" s="39"/>
      <c r="P12" s="39"/>
      <c r="Q12" s="39"/>
    </row>
    <row r="13" spans="6:19" ht="30" x14ac:dyDescent="0.4">
      <c r="F13" s="56"/>
      <c r="G13" s="59"/>
      <c r="H13" s="59"/>
      <c r="I13" s="59"/>
      <c r="J13" s="59"/>
      <c r="K13" s="59"/>
      <c r="L13" s="39"/>
      <c r="M13" s="39"/>
      <c r="N13" s="39"/>
      <c r="O13" s="39"/>
      <c r="P13" s="39"/>
      <c r="Q13" s="39"/>
    </row>
    <row r="14" spans="6:19" ht="30" x14ac:dyDescent="0.4">
      <c r="F14" s="56"/>
      <c r="G14" s="59"/>
      <c r="H14" s="59"/>
      <c r="I14" s="59"/>
      <c r="J14" s="59"/>
      <c r="K14" s="59"/>
      <c r="L14" s="39"/>
      <c r="M14" s="39"/>
      <c r="N14" s="39"/>
      <c r="O14" s="39"/>
      <c r="P14" s="39"/>
      <c r="Q14" s="39"/>
      <c r="S14" s="184" t="s">
        <v>90</v>
      </c>
    </row>
    <row r="15" spans="6:19" ht="30" x14ac:dyDescent="0.4">
      <c r="F15" s="56"/>
      <c r="G15" s="59"/>
      <c r="H15" s="59"/>
      <c r="I15" s="59"/>
      <c r="J15" s="59"/>
      <c r="K15" s="59"/>
      <c r="L15" s="39"/>
      <c r="M15" s="39"/>
      <c r="N15" s="39"/>
      <c r="O15" s="39"/>
      <c r="P15" s="39"/>
      <c r="Q15" s="39"/>
      <c r="S15" s="184"/>
    </row>
    <row r="16" spans="6:19" ht="25.5" x14ac:dyDescent="0.3">
      <c r="F16" s="56"/>
      <c r="G16" s="60"/>
      <c r="H16" s="60"/>
      <c r="I16" s="148" t="s">
        <v>66</v>
      </c>
      <c r="J16" s="61"/>
      <c r="K16" s="61"/>
      <c r="L16" s="40"/>
      <c r="M16" s="40"/>
      <c r="N16" s="40"/>
      <c r="O16" s="40"/>
      <c r="P16" s="40"/>
      <c r="Q16" s="40"/>
      <c r="R16" s="185"/>
      <c r="S16" s="184">
        <f>'Value Pricing Calculation Table'!B3*12</f>
        <v>7680</v>
      </c>
    </row>
    <row r="17" spans="6:20" ht="23.25" thickBot="1" x14ac:dyDescent="0.35">
      <c r="F17" s="56"/>
      <c r="G17" s="60"/>
      <c r="H17" s="60"/>
      <c r="I17" s="62" t="s">
        <v>171</v>
      </c>
      <c r="J17" s="61"/>
      <c r="K17" s="61"/>
      <c r="L17" s="40"/>
      <c r="M17" s="40"/>
      <c r="N17" s="40"/>
      <c r="O17" s="40"/>
      <c r="P17" s="40"/>
      <c r="Q17" s="40"/>
      <c r="R17" s="185"/>
      <c r="S17" s="184"/>
    </row>
    <row r="18" spans="6:20" ht="30" customHeight="1" thickTop="1" thickBot="1" x14ac:dyDescent="0.3">
      <c r="F18" s="56"/>
      <c r="G18" s="181" t="s">
        <v>172</v>
      </c>
      <c r="H18" s="72"/>
      <c r="I18" s="149"/>
      <c r="J18" s="63"/>
      <c r="K18" s="63"/>
      <c r="L18" s="41"/>
      <c r="M18" s="41"/>
      <c r="N18" s="41"/>
      <c r="O18" s="41"/>
      <c r="P18" s="41"/>
      <c r="Q18" s="41"/>
      <c r="R18" s="185"/>
      <c r="S18" s="184">
        <f>'Value Pricing Calculation Table'!B4*12</f>
        <v>12360</v>
      </c>
    </row>
    <row r="19" spans="6:20" ht="30" customHeight="1" thickTop="1" thickBot="1" x14ac:dyDescent="0.3">
      <c r="F19" s="56"/>
      <c r="G19" s="181" t="s">
        <v>173</v>
      </c>
      <c r="H19" s="72"/>
      <c r="I19" s="149"/>
      <c r="J19" s="64"/>
      <c r="K19" s="64"/>
      <c r="L19" s="42"/>
      <c r="M19" s="42"/>
      <c r="N19" s="42"/>
      <c r="O19" s="42"/>
      <c r="P19" s="42"/>
      <c r="Q19" s="42"/>
    </row>
    <row r="20" spans="6:20" ht="30" customHeight="1" thickTop="1" thickBot="1" x14ac:dyDescent="0.35">
      <c r="F20" s="56"/>
      <c r="G20" s="181" t="s">
        <v>178</v>
      </c>
      <c r="H20" s="65"/>
      <c r="I20" s="150" t="s">
        <v>134</v>
      </c>
      <c r="J20" s="66"/>
      <c r="K20" s="66"/>
      <c r="L20" s="43"/>
      <c r="M20" s="43"/>
      <c r="N20" s="43"/>
      <c r="O20" s="43"/>
      <c r="P20" s="43"/>
      <c r="Q20" s="43"/>
    </row>
    <row r="21" spans="6:20" ht="30" customHeight="1" thickTop="1" x14ac:dyDescent="0.3">
      <c r="F21" s="56"/>
      <c r="G21" s="65"/>
      <c r="H21" s="65"/>
      <c r="I21" s="151">
        <v>2024</v>
      </c>
      <c r="J21" s="67"/>
      <c r="K21" s="67"/>
      <c r="L21" s="44"/>
      <c r="M21" s="44"/>
      <c r="N21" s="44"/>
      <c r="O21" s="44"/>
      <c r="P21" s="44"/>
      <c r="Q21" s="44"/>
    </row>
    <row r="22" spans="6:20" ht="18.75" x14ac:dyDescent="0.3">
      <c r="F22" s="56"/>
      <c r="G22" s="65"/>
      <c r="H22" s="65"/>
      <c r="I22" s="152"/>
      <c r="J22" s="67"/>
      <c r="K22" s="67"/>
      <c r="L22" s="44"/>
      <c r="M22" s="44"/>
      <c r="N22" s="44"/>
      <c r="O22" s="44"/>
      <c r="P22" s="44"/>
      <c r="Q22" s="44"/>
    </row>
    <row r="23" spans="6:20" ht="51" customHeight="1" thickBot="1" x14ac:dyDescent="0.3">
      <c r="F23" s="56"/>
      <c r="G23" s="329" t="s">
        <v>82</v>
      </c>
      <c r="H23" s="330"/>
      <c r="I23" s="153" t="s">
        <v>73</v>
      </c>
      <c r="J23" s="68"/>
      <c r="K23" s="68"/>
      <c r="L23" s="45"/>
      <c r="M23" s="45"/>
      <c r="N23" s="45"/>
      <c r="O23" s="45"/>
      <c r="P23" s="45"/>
      <c r="Q23" s="45"/>
      <c r="R23" s="186"/>
      <c r="S23" s="187"/>
      <c r="T23" s="187"/>
    </row>
    <row r="24" spans="6:20" ht="27" thickTop="1" thickBot="1" x14ac:dyDescent="0.3">
      <c r="F24" s="56"/>
      <c r="G24" s="83" t="s">
        <v>89</v>
      </c>
      <c r="H24" s="83"/>
      <c r="I24" s="154"/>
      <c r="J24" s="69"/>
      <c r="K24" s="69"/>
      <c r="L24" s="35"/>
      <c r="M24" s="35"/>
      <c r="N24" s="35"/>
      <c r="O24" s="35"/>
      <c r="P24" s="35"/>
      <c r="Q24" s="35"/>
      <c r="R24" s="186"/>
      <c r="S24" s="187"/>
      <c r="T24" s="187"/>
    </row>
    <row r="25" spans="6:20" ht="144.75" customHeight="1" thickTop="1" x14ac:dyDescent="0.25">
      <c r="F25" s="56"/>
      <c r="G25" s="331" t="s">
        <v>113</v>
      </c>
      <c r="H25" s="84"/>
      <c r="I25" s="155" t="s">
        <v>114</v>
      </c>
      <c r="J25" s="71"/>
      <c r="K25" s="71"/>
      <c r="L25" s="47"/>
      <c r="M25" s="47"/>
      <c r="N25" s="47"/>
      <c r="O25" s="47"/>
      <c r="P25" s="47"/>
      <c r="Q25" s="47"/>
      <c r="R25" s="186"/>
      <c r="S25" s="187"/>
      <c r="T25" s="187"/>
    </row>
    <row r="26" spans="6:20" ht="249.75" customHeight="1" thickBot="1" x14ac:dyDescent="0.3">
      <c r="F26" s="56"/>
      <c r="G26" s="332"/>
      <c r="H26" s="85"/>
      <c r="I26" s="156" t="s">
        <v>115</v>
      </c>
      <c r="J26" s="81"/>
      <c r="K26" s="81"/>
      <c r="L26" s="52"/>
      <c r="M26" s="52"/>
      <c r="N26" s="52"/>
      <c r="O26" s="52"/>
      <c r="P26" s="52"/>
      <c r="Q26" s="52"/>
      <c r="R26" s="186"/>
      <c r="S26" s="188"/>
      <c r="T26" s="187"/>
    </row>
    <row r="27" spans="6:20" ht="30" thickTop="1" x14ac:dyDescent="0.25">
      <c r="F27" s="56"/>
      <c r="G27" s="86"/>
      <c r="H27" s="87"/>
      <c r="I27" s="157"/>
      <c r="J27" s="81"/>
      <c r="K27" s="81"/>
      <c r="L27" s="52"/>
      <c r="M27" s="52"/>
      <c r="N27" s="52"/>
      <c r="O27" s="52"/>
      <c r="P27" s="52"/>
      <c r="Q27" s="52"/>
      <c r="R27" s="189">
        <f>R28-SUM($R$69:$R$74)</f>
        <v>1230</v>
      </c>
      <c r="S27" s="189" t="s">
        <v>147</v>
      </c>
      <c r="T27" s="189" t="s">
        <v>145</v>
      </c>
    </row>
    <row r="28" spans="6:20" ht="26.25" thickBot="1" x14ac:dyDescent="0.3">
      <c r="F28" s="56"/>
      <c r="G28" s="88" t="s">
        <v>7</v>
      </c>
      <c r="H28" s="88"/>
      <c r="I28" s="158"/>
      <c r="J28" s="69"/>
      <c r="K28" s="69"/>
      <c r="L28" s="35"/>
      <c r="M28" s="35"/>
      <c r="N28" s="35"/>
      <c r="O28" s="35"/>
      <c r="P28" s="35"/>
      <c r="Q28" s="35"/>
      <c r="R28" s="190">
        <f>SUM(R30:R82)</f>
        <v>1230</v>
      </c>
      <c r="S28" s="190" t="s">
        <v>148</v>
      </c>
      <c r="T28" s="190" t="s">
        <v>146</v>
      </c>
    </row>
    <row r="29" spans="6:20" ht="38.25" customHeight="1" thickTop="1" x14ac:dyDescent="0.25">
      <c r="F29" s="56"/>
      <c r="G29" s="89" t="s">
        <v>6</v>
      </c>
      <c r="H29" s="89"/>
      <c r="I29" s="90" t="s">
        <v>71</v>
      </c>
      <c r="J29" s="70"/>
      <c r="K29" s="70"/>
      <c r="L29" s="46"/>
      <c r="M29" s="46"/>
      <c r="N29" s="46"/>
      <c r="O29" s="46"/>
      <c r="P29" s="46"/>
      <c r="Q29" s="46"/>
      <c r="R29" s="191" t="s">
        <v>83</v>
      </c>
      <c r="S29" s="192" t="s">
        <v>33</v>
      </c>
      <c r="T29" s="192" t="s">
        <v>34</v>
      </c>
    </row>
    <row r="30" spans="6:20" ht="35.1" customHeight="1" x14ac:dyDescent="0.25">
      <c r="F30" s="56"/>
      <c r="G30" s="94" t="s">
        <v>136</v>
      </c>
      <c r="H30" s="92"/>
      <c r="I30" s="159"/>
      <c r="J30" s="71"/>
      <c r="K30" s="71"/>
      <c r="L30" s="47"/>
      <c r="M30" s="47"/>
      <c r="N30" s="47"/>
      <c r="O30" s="47"/>
      <c r="P30" s="47"/>
      <c r="Q30" s="47"/>
      <c r="R30" s="193">
        <f>IF(OR($I30="INCLUDE",$I30="ALWAYS INCLUDED"),IFERROR(VLOOKUP($G30,'Value Pricing Calculation Table'!$J:$K,2,FALSE),0),0)</f>
        <v>0</v>
      </c>
      <c r="S30" s="194">
        <f>IF(OR($I30="INCLUDE",$I30="ALWAYS INCLUDED"),IFERROR(VLOOKUP($G30,'Value Pricing Calculation Table'!$J:$K,2,FALSE),0),0)</f>
        <v>0</v>
      </c>
      <c r="T30" s="194">
        <f>IF(OR($I30="INCLUDE",$I30="ALWAYS INCLUDED"),IFERROR(VLOOKUP($G30,'Value Pricing Calculation Table'!$J:$K,2,FALSE),0),0)</f>
        <v>0</v>
      </c>
    </row>
    <row r="31" spans="6:20" ht="35.1" customHeight="1" x14ac:dyDescent="0.25">
      <c r="F31" s="56"/>
      <c r="G31" s="94" t="s">
        <v>185</v>
      </c>
      <c r="H31" s="92"/>
      <c r="I31" s="159"/>
      <c r="J31" s="71"/>
      <c r="K31" s="71"/>
      <c r="L31" s="47"/>
      <c r="M31" s="47"/>
      <c r="N31" s="47"/>
      <c r="O31" s="47"/>
      <c r="P31" s="47"/>
      <c r="Q31" s="47"/>
      <c r="R31" s="193">
        <f>IF(OR($I31="INCLUDE",$I31="ALWAYS INCLUDED"),IFERROR(VLOOKUP($G31,'Value Pricing Calculation Table'!$J:$K,2,FALSE),0),0)</f>
        <v>0</v>
      </c>
      <c r="S31" s="194">
        <f>IF(OR($I31="INCLUDE",$I31="ALWAYS INCLUDED"),IFERROR(VLOOKUP($G31,'Value Pricing Calculation Table'!$J:$K,2,FALSE),0),0)</f>
        <v>0</v>
      </c>
      <c r="T31" s="194">
        <f>IF(OR($I31="INCLUDE",$I31="ALWAYS INCLUDED"),IFERROR(VLOOKUP($G31,'Value Pricing Calculation Table'!$J:$K,2,FALSE),0),0)</f>
        <v>0</v>
      </c>
    </row>
    <row r="32" spans="6:20" ht="35.1" customHeight="1" thickBot="1" x14ac:dyDescent="0.3">
      <c r="F32" s="56"/>
      <c r="G32" s="94" t="s">
        <v>135</v>
      </c>
      <c r="H32" s="92"/>
      <c r="I32" s="160" t="s">
        <v>45</v>
      </c>
      <c r="J32" s="71"/>
      <c r="K32" s="71"/>
      <c r="L32" s="47"/>
      <c r="M32" s="47"/>
      <c r="N32" s="47"/>
      <c r="O32" s="47"/>
      <c r="P32" s="47"/>
      <c r="Q32" s="47"/>
      <c r="R32" s="193">
        <f>IF(OR($I32="INCLUDE",$I32="ALWAYS INCLUDED"),IFERROR(VLOOKUP($G32,'Value Pricing Calculation Table'!$J:$K,2,FALSE),0),0)</f>
        <v>540</v>
      </c>
      <c r="S32" s="194">
        <f>IF(OR($I32="INCLUDE",$I32="ALWAYS INCLUDED"),IFERROR(VLOOKUP($G32,'Value Pricing Calculation Table'!$J:$K,2,FALSE),0),0)</f>
        <v>540</v>
      </c>
      <c r="T32" s="194">
        <f>IF(OR($I32="INCLUDE",$I32="ALWAYS INCLUDED"),IFERROR(VLOOKUP($G32,'Value Pricing Calculation Table'!$J:$K,2,FALSE),0),0)</f>
        <v>540</v>
      </c>
    </row>
    <row r="33" spans="6:26" ht="35.1" customHeight="1" thickTop="1" thickBot="1" x14ac:dyDescent="0.3">
      <c r="F33" s="56"/>
      <c r="G33" s="91" t="s">
        <v>99</v>
      </c>
      <c r="H33" s="84"/>
      <c r="I33" s="160" t="s">
        <v>45</v>
      </c>
      <c r="J33" s="73"/>
      <c r="K33" s="73"/>
      <c r="L33" s="48"/>
      <c r="M33" s="48"/>
      <c r="N33" s="48"/>
      <c r="O33" s="48"/>
      <c r="P33" s="48"/>
      <c r="Q33" s="48"/>
      <c r="R33" s="193">
        <f>IF(OR($I33="INCLUDE",$I33="ALWAYS INCLUDED"),IFERROR(VLOOKUP($G33,'Value Pricing Calculation Table'!$J:$K,2,FALSE),0),0)</f>
        <v>0</v>
      </c>
      <c r="S33" s="194">
        <f>IF(OR($I33="INCLUDE",$I33="ALWAYS INCLUDED"),IFERROR(VLOOKUP($G33,'Value Pricing Calculation Table'!$J:$K,2,FALSE),0),0)</f>
        <v>0</v>
      </c>
      <c r="T33" s="194">
        <f>IF(OR($I33="INCLUDE",$I33="ALWAYS INCLUDED"),IFERROR(VLOOKUP($G33,'Value Pricing Calculation Table'!$J:$K,2,FALSE),0),0)</f>
        <v>0</v>
      </c>
    </row>
    <row r="34" spans="6:26" ht="60" customHeight="1" thickTop="1" thickBot="1" x14ac:dyDescent="0.3">
      <c r="F34" s="56"/>
      <c r="G34" s="91" t="s">
        <v>180</v>
      </c>
      <c r="H34" s="84"/>
      <c r="I34" s="160" t="s">
        <v>45</v>
      </c>
      <c r="J34" s="73"/>
      <c r="K34" s="73"/>
      <c r="L34" s="48"/>
      <c r="M34" s="48"/>
      <c r="N34" s="48"/>
      <c r="O34" s="48"/>
      <c r="P34" s="48"/>
      <c r="Q34" s="48"/>
      <c r="R34" s="193">
        <f>IF(OR($I34="INCLUDE",$I34="ALWAYS INCLUDED"),IFERROR(VLOOKUP($G34,'Value Pricing Calculation Table'!$J:$K,2,FALSE),0),0)</f>
        <v>0</v>
      </c>
      <c r="S34" s="194">
        <f>IF(OR($I34="INCLUDE",$I34="ALWAYS INCLUDED"),IFERROR(VLOOKUP($G34,'Value Pricing Calculation Table'!$J:$K,2,FALSE),0),0)</f>
        <v>0</v>
      </c>
      <c r="T34" s="194">
        <f>IF(OR($I34="INCLUDE",$I34="ALWAYS INCLUDED"),IFERROR(VLOOKUP($G34,'Value Pricing Calculation Table'!$J:$K,2,FALSE),0),0)</f>
        <v>0</v>
      </c>
    </row>
    <row r="35" spans="6:26" ht="16.5" customHeight="1" thickTop="1" thickBot="1" x14ac:dyDescent="0.3">
      <c r="F35" s="56"/>
      <c r="G35" s="93"/>
      <c r="H35" s="84"/>
      <c r="I35" s="161"/>
      <c r="J35" s="71"/>
      <c r="K35" s="71"/>
      <c r="L35" s="47"/>
      <c r="M35" s="47"/>
      <c r="N35" s="47"/>
      <c r="O35" s="47"/>
      <c r="P35" s="47"/>
      <c r="Q35" s="47"/>
      <c r="R35" s="193">
        <f>IF(OR($I35="INCLUDE",$I35="ALWAYS INCLUDED"),IFERROR(VLOOKUP($G35,'Value Pricing Calculation Table'!$J:$K,2,FALSE),0),0)</f>
        <v>0</v>
      </c>
      <c r="S35" s="194">
        <f>IF(OR($I35="INCLUDE",$I35="ALWAYS INCLUDED"),IFERROR(VLOOKUP($G35,'Value Pricing Calculation Table'!$J:$K,2,FALSE),0),0)</f>
        <v>0</v>
      </c>
      <c r="T35" s="194">
        <f>IF(OR($I35="INCLUDE",$I35="ALWAYS INCLUDED"),IFERROR(VLOOKUP($G35,'Value Pricing Calculation Table'!$J:$K,2,FALSE),0),0)</f>
        <v>0</v>
      </c>
    </row>
    <row r="36" spans="6:26" ht="38.25" customHeight="1" thickTop="1" x14ac:dyDescent="0.25">
      <c r="F36" s="56"/>
      <c r="G36" s="89" t="s">
        <v>5</v>
      </c>
      <c r="H36" s="89"/>
      <c r="I36" s="204"/>
      <c r="J36" s="71"/>
      <c r="K36" s="71"/>
      <c r="L36" s="47"/>
      <c r="M36" s="47"/>
      <c r="N36" s="47"/>
      <c r="O36" s="47"/>
      <c r="P36" s="47"/>
      <c r="Q36" s="47"/>
      <c r="R36" s="193">
        <f>IF(OR($I36="INCLUDE",$I36="ALWAYS INCLUDED"),IFERROR(VLOOKUP($G36,'Value Pricing Calculation Table'!$J:$K,2,FALSE),0),0)</f>
        <v>0</v>
      </c>
      <c r="S36" s="194">
        <f>IF(OR($I36="INCLUDE",$I36="ALWAYS INCLUDED"),IFERROR(VLOOKUP($G36,'Value Pricing Calculation Table'!$J:$K,2,FALSE),0),0)</f>
        <v>0</v>
      </c>
      <c r="T36" s="194">
        <f>IF(OR($I36="INCLUDE",$I36="ALWAYS INCLUDED"),IFERROR(VLOOKUP($G36,'Value Pricing Calculation Table'!$J:$K,2,FALSE),0),0)</f>
        <v>0</v>
      </c>
    </row>
    <row r="37" spans="6:26" ht="46.5" x14ac:dyDescent="0.25">
      <c r="F37" s="56"/>
      <c r="G37" s="94" t="s">
        <v>46</v>
      </c>
      <c r="H37" s="84"/>
      <c r="I37" s="160" t="s">
        <v>186</v>
      </c>
      <c r="J37" s="71"/>
      <c r="K37" s="71"/>
      <c r="L37" s="47"/>
      <c r="M37" s="47"/>
      <c r="N37" s="47"/>
      <c r="O37" s="47"/>
      <c r="P37" s="47"/>
      <c r="Q37" s="47"/>
      <c r="R37" s="193">
        <f>IF(OR($I37="INCLUDE",$I37="ALWAYS INCLUDED"),IFERROR(VLOOKUP($G37,'Value Pricing Calculation Table'!$J:$K,2,FALSE),0),0)</f>
        <v>0</v>
      </c>
      <c r="S37" s="194">
        <f>IF(OR($I37="INCLUDE",$I37="ALWAYS INCLUDED"),IFERROR(VLOOKUP($G37,'Value Pricing Calculation Table'!$J:$K,2,FALSE),0),0)</f>
        <v>0</v>
      </c>
      <c r="T37" s="194">
        <f>IF(OR($I37="INCLUDE",$I37="ALWAYS INCLUDED"),IFERROR(VLOOKUP($G37,'Value Pricing Calculation Table'!$J:$K,2,FALSE),0),0)</f>
        <v>0</v>
      </c>
      <c r="U37" s="178" t="s">
        <v>124</v>
      </c>
      <c r="V37" s="171">
        <f>V38/18</f>
        <v>60</v>
      </c>
      <c r="W37" s="176" t="s">
        <v>143</v>
      </c>
      <c r="X37" s="173" t="s">
        <v>138</v>
      </c>
    </row>
    <row r="38" spans="6:26" ht="43.5" customHeight="1" x14ac:dyDescent="0.25">
      <c r="F38" s="56"/>
      <c r="G38" s="94" t="s">
        <v>116</v>
      </c>
      <c r="H38" s="95"/>
      <c r="I38" s="159"/>
      <c r="J38" s="74"/>
      <c r="K38" s="74"/>
      <c r="L38" s="55"/>
      <c r="M38" s="55"/>
      <c r="N38" s="55"/>
      <c r="O38" s="55"/>
      <c r="P38" s="55"/>
      <c r="Q38" s="55"/>
      <c r="R38" s="195">
        <f>IF($I38=0,0,$V38+IF($I38&gt;59,ROUNDUP(($I38-59),-1)/10*($V$37/50*10)*12,0))</f>
        <v>0</v>
      </c>
      <c r="S38" s="196">
        <f>IF($I38=0,0,$V38+IF($I38&gt;59,ROUNDUP(($I38-59),-1)/10*(55/50*10)*12,0))</f>
        <v>0</v>
      </c>
      <c r="T38" s="196">
        <f>IF($I38=0,0,$V38+IF($I38&gt;59,ROUNDUP(($I38-59),-1)/10*(55/50*10)*12,0))</f>
        <v>0</v>
      </c>
      <c r="U38" s="175">
        <f>IF(OR($I38="",$I38=0),0,($I$38-50)/10*($V$37/50*10)*12+$V$38-$R$38)</f>
        <v>0</v>
      </c>
      <c r="V38" s="171">
        <f>IFERROR(VLOOKUP($G38,'Value Pricing Calculation Table'!$J:$K,2,FALSE),0)</f>
        <v>1080</v>
      </c>
      <c r="W38" s="176" t="s">
        <v>144</v>
      </c>
      <c r="X38" s="173" t="s">
        <v>138</v>
      </c>
      <c r="Z38" s="172"/>
    </row>
    <row r="39" spans="6:26" s="34" customFormat="1" ht="43.5" customHeight="1" x14ac:dyDescent="0.25">
      <c r="F39" s="75"/>
      <c r="G39" s="94" t="s">
        <v>187</v>
      </c>
      <c r="H39" s="95"/>
      <c r="I39" s="159"/>
      <c r="J39" s="74"/>
      <c r="K39" s="74"/>
      <c r="L39" s="55"/>
      <c r="M39" s="55"/>
      <c r="N39" s="55"/>
      <c r="O39" s="55"/>
      <c r="P39" s="55"/>
      <c r="Q39" s="55"/>
      <c r="R39" s="195">
        <f>IF($I39=0,0,$V39+IF($I39&gt;4,ROUNDUP(($I39-5)/2,0)*$V40,0))</f>
        <v>0</v>
      </c>
      <c r="S39" s="197">
        <f>IF($I39=0,0,$V39+IF($I39&gt;4,ROUNDUP(($I39-5)/2,0)*$V40,0))</f>
        <v>0</v>
      </c>
      <c r="T39" s="197">
        <f>IF($I39=0,0,$V39+IF($I39&gt;4,ROUNDUP(($I39-5)/2,0)*$V40,0))</f>
        <v>0</v>
      </c>
      <c r="U39" s="175">
        <f>IF(OR($I39="",$I39=0),0,ROUNDDOWN(($I$39-4)/2,0)*$V$40+$V$39-$R$39)</f>
        <v>0</v>
      </c>
      <c r="V39" s="171">
        <f>IFERROR(VLOOKUP($G39,'Value Pricing Calculation Table'!$J:$K,2,FALSE),0)</f>
        <v>1080</v>
      </c>
      <c r="W39" s="176" t="s">
        <v>141</v>
      </c>
      <c r="X39" s="173" t="s">
        <v>138</v>
      </c>
      <c r="Z39" s="172"/>
    </row>
    <row r="40" spans="6:26" ht="35.1" customHeight="1" x14ac:dyDescent="0.25">
      <c r="F40" s="56"/>
      <c r="G40" s="94" t="s">
        <v>150</v>
      </c>
      <c r="H40" s="92"/>
      <c r="I40" s="71"/>
      <c r="J40" s="71"/>
      <c r="K40" s="71"/>
      <c r="L40" s="47"/>
      <c r="M40" s="47"/>
      <c r="N40" s="47"/>
      <c r="O40" s="47"/>
      <c r="P40" s="47"/>
      <c r="Q40" s="47"/>
      <c r="R40" s="193">
        <f>IF(OR($I40="INCLUDE",$I40="ALWAYS INCLUDED"),IFERROR(VLOOKUP($G40,'Value Pricing Calculation Table'!$J:$K,2,FALSE),0),0)</f>
        <v>0</v>
      </c>
      <c r="S40" s="194">
        <f>IF(OR($I40="INCLUDE",$I40="ALWAYS INCLUDED"),IFERROR(VLOOKUP($G40,'Value Pricing Calculation Table'!$J:$K,2,FALSE),0),0)</f>
        <v>0</v>
      </c>
      <c r="T40" s="194">
        <f>IF(OR($I40="INCLUDE",$I40="ALWAYS INCLUDED"),IFERROR(VLOOKUP($G40,'Value Pricing Calculation Table'!$J:$K,2,FALSE),0),0)</f>
        <v>0</v>
      </c>
      <c r="U40" s="172"/>
      <c r="V40" s="171">
        <f>V39/2</f>
        <v>540</v>
      </c>
      <c r="W40" s="177" t="s">
        <v>142</v>
      </c>
      <c r="X40" s="173" t="s">
        <v>138</v>
      </c>
      <c r="Z40" s="172"/>
    </row>
    <row r="41" spans="6:26" ht="35.1" customHeight="1" x14ac:dyDescent="0.25">
      <c r="F41" s="56"/>
      <c r="G41" s="179" t="s">
        <v>167</v>
      </c>
      <c r="H41" s="92"/>
      <c r="I41" s="159"/>
      <c r="J41" s="71"/>
      <c r="K41" s="71"/>
      <c r="L41" s="47"/>
      <c r="M41" s="47"/>
      <c r="N41" s="47"/>
      <c r="O41" s="47"/>
      <c r="P41" s="47"/>
      <c r="Q41" s="47"/>
      <c r="R41" s="193">
        <f>IFERROR(VLOOKUP($I41,'Value Pricing Calculation Table'!$J:$K,2,FALSE),0)</f>
        <v>0</v>
      </c>
      <c r="S41" s="194">
        <f>IFERROR(VLOOKUP($I41,'Value Pricing Calculation Table'!$J:$K,2,FALSE),0)</f>
        <v>0</v>
      </c>
      <c r="T41" s="194">
        <f>IFERROR(VLOOKUP($I41,'Value Pricing Calculation Table'!$J:$K,2,FALSE),0)</f>
        <v>0</v>
      </c>
      <c r="U41" s="172" t="s">
        <v>138</v>
      </c>
      <c r="V41" s="177"/>
      <c r="W41" s="177"/>
      <c r="X41" s="173"/>
      <c r="Z41" s="172"/>
    </row>
    <row r="42" spans="6:26" ht="35.1" customHeight="1" x14ac:dyDescent="0.25">
      <c r="F42" s="56"/>
      <c r="G42" s="179" t="s">
        <v>168</v>
      </c>
      <c r="H42" s="92"/>
      <c r="I42" s="159"/>
      <c r="J42" s="71"/>
      <c r="K42" s="71"/>
      <c r="L42" s="47"/>
      <c r="M42" s="47"/>
      <c r="N42" s="47"/>
      <c r="O42" s="47"/>
      <c r="P42" s="47"/>
      <c r="Q42" s="47"/>
      <c r="R42" s="193">
        <f>IFERROR(VLOOKUP($I42,'Value Pricing Calculation Table'!$J:$K,2,FALSE),0)</f>
        <v>0</v>
      </c>
      <c r="S42" s="194">
        <f>IFERROR(VLOOKUP($I42,'Value Pricing Calculation Table'!$J:$K,2,FALSE),0)</f>
        <v>0</v>
      </c>
      <c r="T42" s="194">
        <f>IFERROR(VLOOKUP($I42,'Value Pricing Calculation Table'!$J:$K,2,FALSE),0)</f>
        <v>0</v>
      </c>
      <c r="U42" s="172" t="s">
        <v>138</v>
      </c>
      <c r="V42" s="177"/>
      <c r="W42" s="177"/>
      <c r="X42" s="173"/>
      <c r="Z42" s="172"/>
    </row>
    <row r="43" spans="6:26" ht="35.1" customHeight="1" x14ac:dyDescent="0.25">
      <c r="F43" s="56"/>
      <c r="G43" s="179" t="s">
        <v>169</v>
      </c>
      <c r="H43" s="92"/>
      <c r="I43" s="159"/>
      <c r="J43" s="71"/>
      <c r="K43" s="71"/>
      <c r="L43" s="47"/>
      <c r="M43" s="47"/>
      <c r="N43" s="47"/>
      <c r="O43" s="47"/>
      <c r="P43" s="47"/>
      <c r="Q43" s="47"/>
      <c r="R43" s="193">
        <f>IFERROR(VLOOKUP($I43,'Value Pricing Calculation Table'!$J:$K,2,FALSE),0)</f>
        <v>0</v>
      </c>
      <c r="S43" s="194">
        <f>IFERROR(VLOOKUP($I43,'Value Pricing Calculation Table'!$J:$K,2,FALSE),0)</f>
        <v>0</v>
      </c>
      <c r="T43" s="194">
        <f>IFERROR(VLOOKUP($I43,'Value Pricing Calculation Table'!$J:$K,2,FALSE),0)</f>
        <v>0</v>
      </c>
      <c r="U43" s="172" t="s">
        <v>138</v>
      </c>
      <c r="V43" s="177"/>
      <c r="W43" s="177"/>
      <c r="X43" s="173"/>
      <c r="Z43" s="172"/>
    </row>
    <row r="44" spans="6:26" ht="35.1" customHeight="1" x14ac:dyDescent="0.25">
      <c r="F44" s="56"/>
      <c r="G44" s="179" t="s">
        <v>170</v>
      </c>
      <c r="H44" s="92"/>
      <c r="I44" s="159"/>
      <c r="J44" s="71"/>
      <c r="K44" s="71"/>
      <c r="L44" s="47"/>
      <c r="M44" s="47"/>
      <c r="N44" s="47"/>
      <c r="O44" s="47"/>
      <c r="P44" s="47"/>
      <c r="Q44" s="47"/>
      <c r="R44" s="193">
        <f>IFERROR(VLOOKUP($I44,'Value Pricing Calculation Table'!$J:$K,2,FALSE),0)</f>
        <v>0</v>
      </c>
      <c r="S44" s="194">
        <f>IFERROR(VLOOKUP($I44,'Value Pricing Calculation Table'!$J:$K,2,FALSE),0)</f>
        <v>0</v>
      </c>
      <c r="T44" s="194">
        <f>IFERROR(VLOOKUP($I44,'Value Pricing Calculation Table'!$J:$K,2,FALSE),0)</f>
        <v>0</v>
      </c>
      <c r="U44" s="172" t="s">
        <v>138</v>
      </c>
      <c r="V44" s="177"/>
      <c r="W44" s="177"/>
      <c r="X44" s="173"/>
      <c r="Z44" s="172"/>
    </row>
    <row r="45" spans="6:26" ht="35.1" customHeight="1" x14ac:dyDescent="0.25">
      <c r="F45" s="56"/>
      <c r="G45" s="94" t="s">
        <v>149</v>
      </c>
      <c r="H45" s="92"/>
      <c r="I45" s="159"/>
      <c r="J45" s="71"/>
      <c r="K45" s="71"/>
      <c r="L45" s="47"/>
      <c r="M45" s="47"/>
      <c r="N45" s="47"/>
      <c r="O45" s="47"/>
      <c r="P45" s="47"/>
      <c r="Q45" s="47"/>
      <c r="R45" s="193">
        <f>IFERROR(VLOOKUP($I45,'Value Pricing Calculation Table'!$J:$K,2,FALSE),0)</f>
        <v>0</v>
      </c>
      <c r="S45" s="194">
        <f>IFERROR(VLOOKUP($I45,'Value Pricing Calculation Table'!$J:$K,2,FALSE),0)</f>
        <v>0</v>
      </c>
      <c r="T45" s="194">
        <f>IFERROR(VLOOKUP($I45,'Value Pricing Calculation Table'!$J:$K,2,FALSE),0)</f>
        <v>0</v>
      </c>
      <c r="U45" s="172" t="s">
        <v>138</v>
      </c>
      <c r="Y45" s="174"/>
    </row>
    <row r="46" spans="6:26" ht="35.1" customHeight="1" x14ac:dyDescent="0.25">
      <c r="F46" s="56"/>
      <c r="G46" s="94" t="s">
        <v>177</v>
      </c>
      <c r="H46" s="92"/>
      <c r="I46" s="159"/>
      <c r="J46" s="71"/>
      <c r="K46" s="71"/>
      <c r="L46" s="47"/>
      <c r="M46" s="47"/>
      <c r="N46" s="47"/>
      <c r="O46" s="47"/>
      <c r="P46" s="47"/>
      <c r="Q46" s="47"/>
      <c r="R46" s="193">
        <f>IFERROR(VLOOKUP($I46,'Value Pricing Calculation Table'!$J:$K,2,FALSE),0)</f>
        <v>0</v>
      </c>
      <c r="S46" s="194">
        <f>IFERROR(VLOOKUP($I46,'Value Pricing Calculation Table'!$J:$K,2,FALSE),0)</f>
        <v>0</v>
      </c>
      <c r="T46" s="194">
        <f>IFERROR(VLOOKUP($I46,'Value Pricing Calculation Table'!$J:$K,2,FALSE),0)</f>
        <v>0</v>
      </c>
      <c r="U46" s="172" t="s">
        <v>138</v>
      </c>
    </row>
    <row r="47" spans="6:26" ht="16.5" customHeight="1" thickBot="1" x14ac:dyDescent="0.3">
      <c r="F47" s="56"/>
      <c r="G47" s="96"/>
      <c r="H47" s="84"/>
      <c r="I47" s="161"/>
      <c r="J47" s="71"/>
      <c r="K47" s="71"/>
      <c r="L47" s="47"/>
      <c r="M47" s="47"/>
      <c r="N47" s="47"/>
      <c r="O47" s="47"/>
      <c r="P47" s="47"/>
      <c r="Q47" s="47"/>
      <c r="R47" s="193">
        <f>IF(OR($I47="INCLUDE",$I47="ALWAYS INCLUDED"),IFERROR(VLOOKUP($G47,'Value Pricing Calculation Table'!$J:$K,2,FALSE),0),0)</f>
        <v>0</v>
      </c>
      <c r="S47" s="194">
        <f>IF(OR($I47="INCLUDE",$I47="ALWAYS INCLUDED"),IFERROR(VLOOKUP($G47,'Value Pricing Calculation Table'!$J:$K,2,FALSE),0),0)</f>
        <v>0</v>
      </c>
      <c r="T47" s="194">
        <f>IF(OR($I47="INCLUDE",$I47="ALWAYS INCLUDED"),IFERROR(VLOOKUP($G47,'Value Pricing Calculation Table'!$J:$K,2,FALSE),0),0)</f>
        <v>0</v>
      </c>
    </row>
    <row r="48" spans="6:26" ht="38.25" customHeight="1" thickTop="1" x14ac:dyDescent="0.25">
      <c r="F48" s="56"/>
      <c r="G48" s="89" t="s">
        <v>4</v>
      </c>
      <c r="H48" s="89"/>
      <c r="I48" s="204"/>
      <c r="J48" s="76"/>
      <c r="K48" s="76"/>
      <c r="L48" s="49"/>
      <c r="M48" s="49"/>
      <c r="N48" s="49"/>
      <c r="O48" s="49"/>
      <c r="P48" s="49"/>
      <c r="Q48" s="49"/>
      <c r="R48" s="193">
        <f>IF(OR($I48="INCLUDE",$I48="ALWAYS INCLUDED"),IFERROR(VLOOKUP($G48,'Value Pricing Calculation Table'!$J:$K,2,FALSE),0),0)</f>
        <v>0</v>
      </c>
      <c r="S48" s="194">
        <f>IF(OR($I48="INCLUDE",$I48="ALWAYS INCLUDED"),IFERROR(VLOOKUP($G48,'Value Pricing Calculation Table'!$J:$K,2,FALSE),0),0)</f>
        <v>0</v>
      </c>
      <c r="T48" s="194">
        <f>IF(OR($I48="INCLUDE",$I48="ALWAYS INCLUDED"),IFERROR(VLOOKUP($G48,'Value Pricing Calculation Table'!$J:$K,2,FALSE),0),0)</f>
        <v>0</v>
      </c>
    </row>
    <row r="49" spans="6:23" ht="35.1" customHeight="1" x14ac:dyDescent="0.25">
      <c r="F49" s="56"/>
      <c r="G49" s="94" t="s">
        <v>151</v>
      </c>
      <c r="H49" s="97"/>
      <c r="I49" s="162"/>
      <c r="J49" s="71"/>
      <c r="K49" s="71"/>
      <c r="L49" s="47"/>
      <c r="M49" s="47"/>
      <c r="N49" s="47"/>
      <c r="O49" s="47"/>
      <c r="P49" s="47"/>
      <c r="Q49" s="47"/>
      <c r="R49" s="193">
        <f>IFERROR(VLOOKUP($I49,'Value Pricing Calculation Table'!$J:$K,2,FALSE),0)</f>
        <v>0</v>
      </c>
      <c r="S49" s="194">
        <f>IFERROR(VLOOKUP($I49,'Value Pricing Calculation Table'!$J:$K,2,FALSE),0)</f>
        <v>0</v>
      </c>
      <c r="T49" s="194">
        <f>IFERROR(VLOOKUP($I49,'Value Pricing Calculation Table'!$J:$K,2,FALSE),0)</f>
        <v>0</v>
      </c>
      <c r="U49" s="172" t="s">
        <v>138</v>
      </c>
    </row>
    <row r="50" spans="6:23" ht="35.1" customHeight="1" x14ac:dyDescent="0.3">
      <c r="F50" s="56"/>
      <c r="G50" s="94" t="s">
        <v>152</v>
      </c>
      <c r="H50" s="92"/>
      <c r="I50" s="159"/>
      <c r="J50" s="77"/>
      <c r="K50" s="77"/>
      <c r="L50" s="50"/>
      <c r="M50" s="50"/>
      <c r="N50" s="50"/>
      <c r="O50" s="50"/>
      <c r="P50" s="50"/>
      <c r="Q50" s="50"/>
      <c r="R50" s="193">
        <f>IFERROR(VLOOKUP($I50,'Value Pricing Calculation Table'!$J:$K,2,FALSE),0)</f>
        <v>0</v>
      </c>
      <c r="S50" s="194">
        <f>IFERROR(VLOOKUP($I50,'Value Pricing Calculation Table'!$J:$K,2,FALSE),0)</f>
        <v>0</v>
      </c>
      <c r="T50" s="194">
        <f>IFERROR(VLOOKUP($I50,'Value Pricing Calculation Table'!$J:$K,2,FALSE),0)</f>
        <v>0</v>
      </c>
      <c r="U50" s="172" t="s">
        <v>138</v>
      </c>
    </row>
    <row r="51" spans="6:23" ht="35.1" customHeight="1" x14ac:dyDescent="0.25">
      <c r="F51" s="56"/>
      <c r="G51" s="94" t="s">
        <v>153</v>
      </c>
      <c r="H51" s="98"/>
      <c r="I51" s="160" t="s">
        <v>45</v>
      </c>
      <c r="J51" s="78"/>
      <c r="K51" s="78"/>
      <c r="L51" s="48"/>
      <c r="M51" s="48"/>
      <c r="N51" s="48"/>
      <c r="O51" s="48"/>
      <c r="P51" s="48"/>
      <c r="Q51" s="48"/>
      <c r="R51" s="193">
        <f>IF(OR($I51="INCLUDE",$I51="ALWAYS INCLUDED"),IFERROR(VLOOKUP($G51,'Value Pricing Calculation Table'!$J:$K,2,FALSE),0),0)</f>
        <v>0</v>
      </c>
      <c r="S51" s="194">
        <f>IF(OR($I51="INCLUDE",$I51="ALWAYS INCLUDED"),IFERROR(VLOOKUP($G51,'Value Pricing Calculation Table'!$J:$K,2,FALSE),0),0)</f>
        <v>0</v>
      </c>
      <c r="T51" s="194">
        <f>IF(OR($I51="INCLUDE",$I51="ALWAYS INCLUDED"),IFERROR(VLOOKUP($G51,'Value Pricing Calculation Table'!$J:$K,2,FALSE),0),0)</f>
        <v>0</v>
      </c>
    </row>
    <row r="52" spans="6:23" ht="35.1" customHeight="1" x14ac:dyDescent="0.25">
      <c r="F52" s="56"/>
      <c r="G52" s="94" t="s">
        <v>154</v>
      </c>
      <c r="H52" s="98"/>
      <c r="I52" s="160" t="s">
        <v>45</v>
      </c>
      <c r="J52" s="78"/>
      <c r="K52" s="78"/>
      <c r="L52" s="48"/>
      <c r="M52" s="48"/>
      <c r="N52" s="48"/>
      <c r="O52" s="48"/>
      <c r="P52" s="48"/>
      <c r="Q52" s="48"/>
      <c r="R52" s="193">
        <f>IF(OR($I52="INCLUDE",$I52="ALWAYS INCLUDED"),IFERROR(VLOOKUP($G52,'Value Pricing Calculation Table'!$J:$K,2,FALSE),0),0)</f>
        <v>0</v>
      </c>
      <c r="S52" s="194">
        <f>IF(OR($I52="INCLUDE",$I52="ALWAYS INCLUDED"),IFERROR(VLOOKUP($G52,'Value Pricing Calculation Table'!$J:$K,2,FALSE),0),0)</f>
        <v>0</v>
      </c>
      <c r="T52" s="194">
        <f>IF(OR($I52="INCLUDE",$I52="ALWAYS INCLUDED"),IFERROR(VLOOKUP($G52,'Value Pricing Calculation Table'!$J:$K,2,FALSE),0),0)</f>
        <v>0</v>
      </c>
    </row>
    <row r="53" spans="6:23" ht="35.1" customHeight="1" x14ac:dyDescent="0.25">
      <c r="F53" s="56"/>
      <c r="G53" s="94" t="s">
        <v>155</v>
      </c>
      <c r="H53" s="98"/>
      <c r="I53" s="160" t="s">
        <v>45</v>
      </c>
      <c r="J53" s="78"/>
      <c r="K53" s="78"/>
      <c r="L53" s="48"/>
      <c r="M53" s="48"/>
      <c r="N53" s="48"/>
      <c r="O53" s="48"/>
      <c r="P53" s="48"/>
      <c r="Q53" s="48"/>
      <c r="R53" s="193">
        <f>IF(OR($I53="INCLUDE",$I53="ALWAYS INCLUDED"),IFERROR(VLOOKUP($G53,'Value Pricing Calculation Table'!$J:$K,2,FALSE),0),0)</f>
        <v>0</v>
      </c>
      <c r="S53" s="194">
        <f>IF(OR($I53="INCLUDE",$I53="ALWAYS INCLUDED"),IFERROR(VLOOKUP($G53,'Value Pricing Calculation Table'!$J:$K,2,FALSE),0),0)</f>
        <v>0</v>
      </c>
      <c r="T53" s="194">
        <f>IF(OR($I53="INCLUDE",$I53="ALWAYS INCLUDED"),IFERROR(VLOOKUP($G53,'Value Pricing Calculation Table'!$J:$K,2,FALSE),0),0)</f>
        <v>0</v>
      </c>
    </row>
    <row r="54" spans="6:23" ht="16.5" customHeight="1" thickBot="1" x14ac:dyDescent="0.3">
      <c r="F54" s="56"/>
      <c r="G54" s="96"/>
      <c r="H54" s="84"/>
      <c r="I54" s="161"/>
      <c r="J54" s="71"/>
      <c r="K54" s="71"/>
      <c r="L54" s="47"/>
      <c r="M54" s="47"/>
      <c r="N54" s="47"/>
      <c r="O54" s="47"/>
      <c r="P54" s="47"/>
      <c r="Q54" s="47"/>
      <c r="R54" s="193">
        <f>IF(OR($I54="INCLUDE",$I54="ALWAYS INCLUDED"),IFERROR(VLOOKUP($G54,'Value Pricing Calculation Table'!$J:$K,2,FALSE),0),0)</f>
        <v>0</v>
      </c>
      <c r="S54" s="194">
        <f>IF(OR($I54="INCLUDE",$I54="ALWAYS INCLUDED"),IFERROR(VLOOKUP($G54,'Value Pricing Calculation Table'!$J:$K,2,FALSE),0),0)</f>
        <v>0</v>
      </c>
      <c r="T54" s="194">
        <f>IF(OR($I54="INCLUDE",$I54="ALWAYS INCLUDED"),IFERROR(VLOOKUP($G54,'Value Pricing Calculation Table'!$J:$K,2,FALSE),0),0)</f>
        <v>0</v>
      </c>
    </row>
    <row r="55" spans="6:23" ht="38.25" customHeight="1" thickTop="1" x14ac:dyDescent="0.25">
      <c r="F55" s="56"/>
      <c r="G55" s="89" t="s">
        <v>3</v>
      </c>
      <c r="H55" s="89"/>
      <c r="I55" s="204"/>
      <c r="J55" s="115"/>
      <c r="K55" s="115"/>
      <c r="L55" s="116"/>
      <c r="M55" s="116"/>
      <c r="N55" s="116"/>
      <c r="O55" s="116"/>
      <c r="P55" s="116"/>
      <c r="Q55" s="116"/>
      <c r="R55" s="193">
        <f>IF(OR($I55="INCLUDE",$I55="ALWAYS INCLUDED"),IFERROR(VLOOKUP($G55,'Value Pricing Calculation Table'!$J:$K,2,FALSE),0),0)</f>
        <v>0</v>
      </c>
      <c r="S55" s="194">
        <f>IF(OR($I55="INCLUDE",$I55="ALWAYS INCLUDED"),IFERROR(VLOOKUP($G55,'Value Pricing Calculation Table'!$J:$K,2,FALSE),0),0)</f>
        <v>0</v>
      </c>
      <c r="T55" s="194">
        <f>IF(OR($I55="INCLUDE",$I55="ALWAYS INCLUDED"),IFERROR(VLOOKUP($G55,'Value Pricing Calculation Table'!$J:$K,2,FALSE),0),0)</f>
        <v>0</v>
      </c>
    </row>
    <row r="56" spans="6:23" ht="35.1" customHeight="1" x14ac:dyDescent="0.25">
      <c r="F56" s="56"/>
      <c r="G56" s="94" t="s">
        <v>156</v>
      </c>
      <c r="H56" s="92"/>
      <c r="I56" s="159"/>
      <c r="J56" s="71"/>
      <c r="K56" s="71"/>
      <c r="L56" s="47"/>
      <c r="M56" s="47"/>
      <c r="N56" s="47"/>
      <c r="O56" s="47"/>
      <c r="P56" s="47"/>
      <c r="Q56" s="47"/>
      <c r="R56" s="193">
        <f>IF(OR($I56="INCLUDE",$I56="ALWAYS INCLUDED"),IFERROR(VLOOKUP($G56,'Value Pricing Calculation Table'!$J:$K,2,FALSE),0),0)</f>
        <v>0</v>
      </c>
      <c r="S56" s="194">
        <f>IF(OR($I56="INCLUDE",$I56="ALWAYS INCLUDED"),IFERROR(VLOOKUP($G56,'Value Pricing Calculation Table'!$J:$K,2,FALSE),0),0)</f>
        <v>0</v>
      </c>
      <c r="T56" s="194">
        <f>IF(OR($I56="INCLUDE",$I56="ALWAYS INCLUDED"),IFERROR(VLOOKUP($G56,'Value Pricing Calculation Table'!$J:$K,2,FALSE),0),0)</f>
        <v>0</v>
      </c>
      <c r="U56" s="178" t="s">
        <v>124</v>
      </c>
    </row>
    <row r="57" spans="6:23" ht="35.1" customHeight="1" x14ac:dyDescent="0.25">
      <c r="F57" s="56"/>
      <c r="G57" s="94" t="s">
        <v>80</v>
      </c>
      <c r="H57" s="95"/>
      <c r="I57" s="159"/>
      <c r="J57" s="79"/>
      <c r="K57" s="79"/>
      <c r="L57" s="47"/>
      <c r="M57" s="47"/>
      <c r="N57" s="47"/>
      <c r="O57" s="47"/>
      <c r="P57" s="47"/>
      <c r="Q57" s="47"/>
      <c r="R57" s="198">
        <f>IF($I57=0,0,IF($I57&lt;=5,(65+5*20),(65+5*20)+($I57-5)*20))*12</f>
        <v>0</v>
      </c>
      <c r="S57" s="198">
        <f>IF($I57=0,0,IF($I57&lt;=5,(65+5*20),(65+5*20)+($I57-5)*20))*12</f>
        <v>0</v>
      </c>
      <c r="T57" s="198">
        <f>IF($I57=0,0,IF($I57&lt;=5,(65+5*20),(65+5*20)+($I57-5)*20))*12</f>
        <v>0</v>
      </c>
      <c r="U57" s="209">
        <f>IFERROR(IF(OR(I57="",I57=0),0,IF(I57&lt;5,(65+20*5)*12-R57,(65+20*I57)*12-R57)),0)</f>
        <v>0</v>
      </c>
      <c r="V57" s="177" t="s">
        <v>184</v>
      </c>
      <c r="W57" s="164"/>
    </row>
    <row r="58" spans="6:23" ht="16.5" customHeight="1" thickBot="1" x14ac:dyDescent="0.3">
      <c r="F58" s="56"/>
      <c r="G58" s="96"/>
      <c r="H58" s="84"/>
      <c r="I58" s="161"/>
      <c r="J58" s="71"/>
      <c r="K58" s="71"/>
      <c r="L58" s="47"/>
      <c r="M58" s="47"/>
      <c r="N58" s="47"/>
      <c r="O58" s="47"/>
      <c r="P58" s="47"/>
      <c r="Q58" s="47"/>
      <c r="R58" s="193">
        <f>IF(OR($I58="INCLUDE",$I58="ALWAYS INCLUDED"),IFERROR(VLOOKUP($G58,'Value Pricing Calculation Table'!$J:$K,2,FALSE),0),0)</f>
        <v>0</v>
      </c>
      <c r="S58" s="194">
        <f>IF(OR($I58="INCLUDE",$I58="ALWAYS INCLUDED"),IFERROR(VLOOKUP($G58,'Value Pricing Calculation Table'!$J:$K,2,FALSE),0),0)</f>
        <v>0</v>
      </c>
      <c r="T58" s="194">
        <f>IF(OR($I58="INCLUDE",$I58="ALWAYS INCLUDED"),IFERROR(VLOOKUP($G58,'Value Pricing Calculation Table'!$J:$K,2,FALSE),0),0)</f>
        <v>0</v>
      </c>
      <c r="U58" s="172" t="s">
        <v>138</v>
      </c>
    </row>
    <row r="59" spans="6:23" ht="38.25" customHeight="1" thickTop="1" x14ac:dyDescent="0.25">
      <c r="F59" s="56"/>
      <c r="G59" s="89" t="s">
        <v>2</v>
      </c>
      <c r="H59" s="89"/>
      <c r="I59" s="204"/>
      <c r="J59" s="115"/>
      <c r="K59" s="115"/>
      <c r="L59" s="116"/>
      <c r="M59" s="116"/>
      <c r="N59" s="116"/>
      <c r="O59" s="116"/>
      <c r="P59" s="116"/>
      <c r="Q59" s="116"/>
      <c r="R59" s="193">
        <f>IF(OR($I59="INCLUDE",$I59="ALWAYS INCLUDED"),IFERROR(VLOOKUP($G59,'Value Pricing Calculation Table'!$J:$K,2,FALSE),0),0)</f>
        <v>0</v>
      </c>
      <c r="S59" s="194">
        <f>IF(OR($I59="INCLUDE",$I59="ALWAYS INCLUDED"),IFERROR(VLOOKUP($G59,'Value Pricing Calculation Table'!$J:$K,2,FALSE),0),0)</f>
        <v>0</v>
      </c>
      <c r="T59" s="194">
        <f>IF(OR($I59="INCLUDE",$I59="ALWAYS INCLUDED"),IFERROR(VLOOKUP($G59,'Value Pricing Calculation Table'!$J:$K,2,FALSE),0),0)</f>
        <v>0</v>
      </c>
    </row>
    <row r="60" spans="6:23" ht="35.1" customHeight="1" x14ac:dyDescent="0.25">
      <c r="F60" s="56"/>
      <c r="G60" s="94" t="s">
        <v>157</v>
      </c>
      <c r="H60" s="92"/>
      <c r="I60" s="205"/>
      <c r="J60" s="71"/>
      <c r="K60" s="71"/>
      <c r="L60" s="47"/>
      <c r="M60" s="47"/>
      <c r="N60" s="47"/>
      <c r="O60" s="47"/>
      <c r="P60" s="47"/>
      <c r="Q60" s="47"/>
      <c r="R60" s="193">
        <f>IFERROR(VLOOKUP($I60,'Value Pricing Calculation Table'!$J:$K,2,FALSE),0)</f>
        <v>0</v>
      </c>
      <c r="S60" s="194">
        <f>IFERROR(VLOOKUP($I60,'Value Pricing Calculation Table'!$J:$K,2,FALSE),0)</f>
        <v>0</v>
      </c>
      <c r="T60" s="194">
        <f>IFERROR(VLOOKUP($I60,'Value Pricing Calculation Table'!$J:$K,2,FALSE),0)</f>
        <v>0</v>
      </c>
      <c r="U60" s="172" t="s">
        <v>138</v>
      </c>
    </row>
    <row r="61" spans="6:23" ht="35.1" customHeight="1" x14ac:dyDescent="0.25">
      <c r="F61" s="56"/>
      <c r="G61" s="94" t="s">
        <v>55</v>
      </c>
      <c r="H61" s="92"/>
      <c r="I61" s="205"/>
      <c r="J61" s="71"/>
      <c r="K61" s="71"/>
      <c r="L61" s="47"/>
      <c r="M61" s="47"/>
      <c r="N61" s="47"/>
      <c r="O61" s="47"/>
      <c r="P61" s="47"/>
      <c r="Q61" s="47"/>
      <c r="R61" s="193">
        <f>IFERROR(VLOOKUP($I61,'Value Pricing Calculation Table'!$J:$K,2,FALSE),0)</f>
        <v>0</v>
      </c>
      <c r="S61" s="194">
        <f>IFERROR(VLOOKUP($I61,'Value Pricing Calculation Table'!$J:$K,2,FALSE),0)</f>
        <v>0</v>
      </c>
      <c r="T61" s="194">
        <f>IFERROR(VLOOKUP($I61,'Value Pricing Calculation Table'!$J:$K,2,FALSE),0)</f>
        <v>0</v>
      </c>
      <c r="U61" s="172" t="s">
        <v>138</v>
      </c>
    </row>
    <row r="62" spans="6:23" ht="35.1" customHeight="1" x14ac:dyDescent="0.25">
      <c r="F62" s="56"/>
      <c r="G62" s="94" t="s">
        <v>54</v>
      </c>
      <c r="H62" s="99"/>
      <c r="I62" s="160" t="s">
        <v>45</v>
      </c>
      <c r="J62" s="73"/>
      <c r="K62" s="73"/>
      <c r="L62" s="48"/>
      <c r="M62" s="48"/>
      <c r="N62" s="48"/>
      <c r="O62" s="48"/>
      <c r="P62" s="48"/>
      <c r="Q62" s="48"/>
      <c r="R62" s="193">
        <f>IF(OR($I62="INCLUDE",$I62="ALWAYS INCLUDED"),IFERROR(VLOOKUP($G62,'Value Pricing Calculation Table'!$J:$K,2,FALSE),0),0)</f>
        <v>0</v>
      </c>
      <c r="S62" s="194">
        <f>IF(OR($I62="INCLUDE",$I62="ALWAYS INCLUDED"),IFERROR(VLOOKUP($G62,'Value Pricing Calculation Table'!$J:$K,2,FALSE),0),0)</f>
        <v>0</v>
      </c>
      <c r="T62" s="194">
        <f>IF(OR($I62="INCLUDE",$I62="ALWAYS INCLUDED"),IFERROR(VLOOKUP($G62,'Value Pricing Calculation Table'!$J:$K,2,FALSE),0),0)</f>
        <v>0</v>
      </c>
    </row>
    <row r="63" spans="6:23" ht="16.5" customHeight="1" thickBot="1" x14ac:dyDescent="0.3">
      <c r="F63" s="56"/>
      <c r="G63" s="96"/>
      <c r="H63" s="84"/>
      <c r="I63" s="161"/>
      <c r="J63" s="71"/>
      <c r="K63" s="71"/>
      <c r="L63" s="47"/>
      <c r="M63" s="47"/>
      <c r="N63" s="47"/>
      <c r="O63" s="47"/>
      <c r="P63" s="47"/>
      <c r="Q63" s="47"/>
      <c r="R63" s="193">
        <f>IF(OR($I63="INCLUDE",$I63="ALWAYS INCLUDED"),IFERROR(VLOOKUP($G63,'Value Pricing Calculation Table'!$J:$K,2,FALSE),0),0)</f>
        <v>0</v>
      </c>
      <c r="S63" s="194">
        <f>IF(OR($I63="INCLUDE",$I63="ALWAYS INCLUDED"),IFERROR(VLOOKUP($G63,'Value Pricing Calculation Table'!$J:$K,2,FALSE),0),0)</f>
        <v>0</v>
      </c>
      <c r="T63" s="194">
        <f>IF(OR($I63="INCLUDE",$I63="ALWAYS INCLUDED"),IFERROR(VLOOKUP($G63,'Value Pricing Calculation Table'!$J:$K,2,FALSE),0),0)</f>
        <v>0</v>
      </c>
    </row>
    <row r="64" spans="6:23" ht="38.25" customHeight="1" thickTop="1" x14ac:dyDescent="0.25">
      <c r="F64" s="56"/>
      <c r="G64" s="89" t="s">
        <v>1</v>
      </c>
      <c r="H64" s="89"/>
      <c r="I64" s="204"/>
      <c r="J64" s="115"/>
      <c r="K64" s="115"/>
      <c r="L64" s="116"/>
      <c r="M64" s="116"/>
      <c r="N64" s="116"/>
      <c r="O64" s="116"/>
      <c r="P64" s="116"/>
      <c r="Q64" s="116"/>
      <c r="R64" s="193">
        <f>IF(OR($I64="INCLUDE",$I64="ALWAYS INCLUDED"),IFERROR(VLOOKUP($G64,'Value Pricing Calculation Table'!$J:$K,2,FALSE),0),0)</f>
        <v>0</v>
      </c>
      <c r="S64" s="194">
        <f>IF(OR($I64="INCLUDE",$I64="ALWAYS INCLUDED"),IFERROR(VLOOKUP($G64,'Value Pricing Calculation Table'!$J:$K,2,FALSE),0),0)</f>
        <v>0</v>
      </c>
      <c r="T64" s="194">
        <f>IF(OR($I64="INCLUDE",$I64="ALWAYS INCLUDED"),IFERROR(VLOOKUP($G64,'Value Pricing Calculation Table'!$J:$K,2,FALSE),0),0)</f>
        <v>0</v>
      </c>
      <c r="U64" s="178" t="s">
        <v>124</v>
      </c>
    </row>
    <row r="65" spans="6:22" ht="35.1" customHeight="1" x14ac:dyDescent="0.25">
      <c r="F65" s="56"/>
      <c r="G65" s="94" t="s">
        <v>158</v>
      </c>
      <c r="H65" s="92"/>
      <c r="I65" s="159"/>
      <c r="J65" s="71"/>
      <c r="K65" s="71"/>
      <c r="L65" s="47"/>
      <c r="M65" s="47"/>
      <c r="N65" s="47"/>
      <c r="O65" s="47"/>
      <c r="P65" s="47"/>
      <c r="Q65" s="47"/>
      <c r="R65" s="193">
        <f>IF(OR($I65="INCLUDE",$I65="ALWAYS INCLUDED"),IFERROR(VLOOKUP($G65,'Value Pricing Calculation Table'!$J:$K,2,FALSE),0),0)</f>
        <v>0</v>
      </c>
      <c r="S65" s="194">
        <f>IF(OR($I65="INCLUDE",$I65="ALWAYS INCLUDED"),IFERROR(VLOOKUP($G65,'Value Pricing Calculation Table'!$J:$K,2,FALSE),0),0)</f>
        <v>0</v>
      </c>
      <c r="T65" s="194">
        <f>IF(OR($I65="INCLUDE",$I65="ALWAYS INCLUDED"),IFERROR(VLOOKUP($G65,'Value Pricing Calculation Table'!$J:$K,2,FALSE),0),0)</f>
        <v>0</v>
      </c>
      <c r="U65" s="209">
        <f>IFERROR(IF(OR(I65="",I65=0),0,160-R65),0)</f>
        <v>0</v>
      </c>
      <c r="V65" s="210" t="s">
        <v>125</v>
      </c>
    </row>
    <row r="66" spans="6:22" ht="35.1" customHeight="1" x14ac:dyDescent="0.25">
      <c r="F66" s="56"/>
      <c r="G66" s="100" t="s">
        <v>159</v>
      </c>
      <c r="H66" s="84"/>
      <c r="I66" s="163" t="s">
        <v>45</v>
      </c>
      <c r="J66" s="73"/>
      <c r="K66" s="73"/>
      <c r="L66" s="48"/>
      <c r="M66" s="48"/>
      <c r="N66" s="48"/>
      <c r="O66" s="48"/>
      <c r="P66" s="48"/>
      <c r="Q66" s="48"/>
      <c r="R66" s="193">
        <f>IF(OR($I66="INCLUDE",$I66="ALWAYS INCLUDED"),IFERROR(VLOOKUP($G66,'Value Pricing Calculation Table'!$J:$K,2,FALSE),0),0)</f>
        <v>690</v>
      </c>
      <c r="S66" s="194">
        <f>IF(OR($I66="INCLUDE",$I66="ALWAYS INCLUDED"),IFERROR(VLOOKUP($G66,'Value Pricing Calculation Table'!$J:$K,2,FALSE),0),0)</f>
        <v>690</v>
      </c>
      <c r="T66" s="194">
        <f>IF(OR($I66="INCLUDE",$I66="ALWAYS INCLUDED"),IFERROR(VLOOKUP($G66,'Value Pricing Calculation Table'!$J:$K,2,FALSE),0),0)</f>
        <v>690</v>
      </c>
    </row>
    <row r="67" spans="6:22" ht="16.5" customHeight="1" thickBot="1" x14ac:dyDescent="0.3">
      <c r="F67" s="56"/>
      <c r="G67" s="96"/>
      <c r="H67" s="84"/>
      <c r="I67" s="161"/>
      <c r="J67" s="71"/>
      <c r="K67" s="71"/>
      <c r="L67" s="47"/>
      <c r="M67" s="47"/>
      <c r="N67" s="47"/>
      <c r="O67" s="47"/>
      <c r="P67" s="47"/>
      <c r="Q67" s="47"/>
      <c r="R67" s="193">
        <f>IF(OR($I67="INCLUDE",$I67="ALWAYS INCLUDED"),IFERROR(VLOOKUP($G67,'Value Pricing Calculation Table'!$J:$K,2,FALSE),0),0)</f>
        <v>0</v>
      </c>
      <c r="S67" s="194">
        <f>IF(OR($I67="INCLUDE",$I67="ALWAYS INCLUDED"),IFERROR(VLOOKUP($G67,'Value Pricing Calculation Table'!$J:$K,2,FALSE),0),0)</f>
        <v>0</v>
      </c>
      <c r="T67" s="194">
        <f>IF(OR($I67="INCLUDE",$I67="ALWAYS INCLUDED"),IFERROR(VLOOKUP($G67,'Value Pricing Calculation Table'!$J:$K,2,FALSE),0),0)</f>
        <v>0</v>
      </c>
    </row>
    <row r="68" spans="6:22" ht="38.25" customHeight="1" thickTop="1" thickBot="1" x14ac:dyDescent="0.3">
      <c r="F68" s="56"/>
      <c r="G68" s="83" t="s">
        <v>88</v>
      </c>
      <c r="H68" s="83"/>
      <c r="I68" s="206"/>
      <c r="J68" s="69"/>
      <c r="K68" s="69"/>
      <c r="L68" s="35"/>
      <c r="M68" s="35"/>
      <c r="N68" s="35"/>
      <c r="O68" s="35"/>
      <c r="P68" s="35"/>
      <c r="Q68" s="35"/>
      <c r="R68" s="193">
        <f>IF(OR($I68="INCLUDE",$I68="ALWAYS INCLUDED"),IFERROR(VLOOKUP($G68,'Value Pricing Calculation Table'!$J:$K,2,FALSE),0),0)</f>
        <v>0</v>
      </c>
      <c r="S68" s="194">
        <f>IF(OR($I68="INCLUDE",$I68="ALWAYS INCLUDED"),IFERROR(VLOOKUP($G68,'Value Pricing Calculation Table'!$J:$K,2,FALSE),0),0)</f>
        <v>0</v>
      </c>
      <c r="T68" s="194">
        <f>IF(OR($I68="INCLUDE",$I68="ALWAYS INCLUDED"),IFERROR(VLOOKUP($G68,'Value Pricing Calculation Table'!$J:$K,2,FALSE),0),0)</f>
        <v>0</v>
      </c>
    </row>
    <row r="69" spans="6:22" ht="38.25" customHeight="1" thickTop="1" x14ac:dyDescent="0.25">
      <c r="F69" s="56"/>
      <c r="G69" s="89" t="s">
        <v>0</v>
      </c>
      <c r="H69" s="89"/>
      <c r="I69" s="204" t="s">
        <v>63</v>
      </c>
      <c r="J69" s="80"/>
      <c r="K69" s="80"/>
      <c r="L69" s="51"/>
      <c r="M69" s="51"/>
      <c r="N69" s="51"/>
      <c r="O69" s="51"/>
      <c r="P69" s="51"/>
      <c r="Q69" s="51"/>
      <c r="R69" s="193">
        <f>IF(OR($I69="INCLUDE",$I69="ALWAYS INCLUDED"),IFERROR(VLOOKUP($G69,'Value Pricing Calculation Table'!$J:$K,2,FALSE),0),0)</f>
        <v>0</v>
      </c>
      <c r="S69" s="194">
        <f>IF(OR($I69="INCLUDE",$I69="ALWAYS INCLUDED"),IFERROR(VLOOKUP($G69,'Value Pricing Calculation Table'!$J:$K,2,FALSE),0),0)</f>
        <v>0</v>
      </c>
      <c r="T69" s="194">
        <f>IF(OR($I69="INCLUDE",$I69="ALWAYS INCLUDED"),IFERROR(VLOOKUP($G69,'Value Pricing Calculation Table'!$J:$K,2,FALSE),0),0)</f>
        <v>0</v>
      </c>
    </row>
    <row r="70" spans="6:22" ht="35.1" customHeight="1" x14ac:dyDescent="0.25">
      <c r="F70" s="56"/>
      <c r="G70" s="94" t="s">
        <v>160</v>
      </c>
      <c r="H70" s="92"/>
      <c r="I70" s="207"/>
      <c r="J70" s="71"/>
      <c r="K70" s="71"/>
      <c r="L70" s="47"/>
      <c r="M70" s="47"/>
      <c r="N70" s="47"/>
      <c r="O70" s="47"/>
      <c r="P70" s="47"/>
      <c r="Q70" s="47"/>
      <c r="R70" s="193">
        <f>IFERROR($I70*VLOOKUP($G70,'Value Pricing Calculation Table'!$J:$K,2,FALSE),0)</f>
        <v>0</v>
      </c>
      <c r="S70" s="194">
        <f>IFERROR($I70*VLOOKUP($G70,'Value Pricing Calculation Table'!$J:$K,2,FALSE),0)</f>
        <v>0</v>
      </c>
      <c r="T70" s="194">
        <f>IFERROR($I70*VLOOKUP($G70,'Value Pricing Calculation Table'!$J:$K,2,FALSE),0)</f>
        <v>0</v>
      </c>
    </row>
    <row r="71" spans="6:22" ht="35.1" customHeight="1" x14ac:dyDescent="0.25">
      <c r="F71" s="56"/>
      <c r="G71" s="94" t="s">
        <v>161</v>
      </c>
      <c r="H71" s="202"/>
      <c r="I71" s="208"/>
      <c r="J71" s="71"/>
      <c r="K71" s="71"/>
      <c r="L71" s="47"/>
      <c r="M71" s="47"/>
      <c r="N71" s="47"/>
      <c r="O71" s="47"/>
      <c r="P71" s="47"/>
      <c r="Q71" s="47"/>
      <c r="R71" s="193">
        <f>IFERROR($I71*VLOOKUP($G71,'Value Pricing Calculation Table'!$J:$K,2,FALSE),0)</f>
        <v>0</v>
      </c>
      <c r="S71" s="194">
        <f>IFERROR($I71*VLOOKUP($G71,'Value Pricing Calculation Table'!$J:$K,2,FALSE),0)</f>
        <v>0</v>
      </c>
      <c r="T71" s="194">
        <f>IFERROR($I71*VLOOKUP($G71,'Value Pricing Calculation Table'!$J:$K,2,FALSE),0)</f>
        <v>0</v>
      </c>
    </row>
    <row r="72" spans="6:22" ht="35.1" customHeight="1" x14ac:dyDescent="0.25">
      <c r="F72" s="56"/>
      <c r="G72" s="94" t="s">
        <v>162</v>
      </c>
      <c r="H72" s="202"/>
      <c r="I72" s="208"/>
      <c r="J72" s="71"/>
      <c r="K72" s="71"/>
      <c r="L72" s="47"/>
      <c r="M72" s="47"/>
      <c r="N72" s="47"/>
      <c r="O72" s="47"/>
      <c r="P72" s="47"/>
      <c r="Q72" s="47"/>
      <c r="R72" s="193">
        <f>IFERROR($I72*VLOOKUP($G72,'Value Pricing Calculation Table'!$J:$K,2,FALSE),0)</f>
        <v>0</v>
      </c>
      <c r="S72" s="194">
        <f>IFERROR($I72*VLOOKUP($G72,'Value Pricing Calculation Table'!$J:$K,2,FALSE),0)</f>
        <v>0</v>
      </c>
      <c r="T72" s="194">
        <f>IFERROR($I72*VLOOKUP($G72,'Value Pricing Calculation Table'!$J:$K,2,FALSE),0)</f>
        <v>0</v>
      </c>
    </row>
    <row r="73" spans="6:22" ht="35.1" customHeight="1" x14ac:dyDescent="0.25">
      <c r="F73" s="56"/>
      <c r="G73" s="94" t="s">
        <v>163</v>
      </c>
      <c r="H73" s="202"/>
      <c r="I73" s="208"/>
      <c r="J73" s="71"/>
      <c r="K73" s="71"/>
      <c r="L73" s="47"/>
      <c r="M73" s="47"/>
      <c r="N73" s="47"/>
      <c r="O73" s="47"/>
      <c r="P73" s="47"/>
      <c r="Q73" s="47"/>
      <c r="R73" s="193">
        <f>IFERROR($I73*VLOOKUP($G73,'Value Pricing Calculation Table'!$J:$K,2,FALSE),0)</f>
        <v>0</v>
      </c>
      <c r="S73" s="194">
        <f>IFERROR($I73*VLOOKUP($G73,'Value Pricing Calculation Table'!$J:$K,2,FALSE),0)</f>
        <v>0</v>
      </c>
      <c r="T73" s="194">
        <f>IFERROR($I73*VLOOKUP($G73,'Value Pricing Calculation Table'!$J:$K,2,FALSE),0)</f>
        <v>0</v>
      </c>
    </row>
    <row r="74" spans="6:22" ht="35.1" customHeight="1" x14ac:dyDescent="0.25">
      <c r="F74" s="56"/>
      <c r="G74" s="94" t="s">
        <v>164</v>
      </c>
      <c r="H74" s="202" t="s">
        <v>165</v>
      </c>
      <c r="I74" s="208"/>
      <c r="J74" s="71"/>
      <c r="K74" s="71"/>
      <c r="L74" s="47"/>
      <c r="M74" s="47"/>
      <c r="N74" s="47"/>
      <c r="O74" s="47"/>
      <c r="P74" s="47"/>
      <c r="Q74" s="47"/>
      <c r="R74" s="193">
        <f>IFERROR($I74*VLOOKUP($G74,'Value Pricing Calculation Table'!$J:$K,2,FALSE),0)</f>
        <v>0</v>
      </c>
      <c r="S74" s="194">
        <f>IFERROR($I74*VLOOKUP($G74,'Value Pricing Calculation Table'!$J:$K,2,FALSE),0)</f>
        <v>0</v>
      </c>
      <c r="T74" s="194">
        <f>IFERROR($I74*VLOOKUP($G74,'Value Pricing Calculation Table'!$J:$K,2,FALSE),0)</f>
        <v>0</v>
      </c>
    </row>
    <row r="75" spans="6:22" ht="16.5" customHeight="1" thickBot="1" x14ac:dyDescent="0.3">
      <c r="F75" s="56"/>
      <c r="G75" s="96"/>
      <c r="H75" s="84"/>
      <c r="I75" s="203"/>
      <c r="J75" s="71"/>
      <c r="K75" s="71"/>
      <c r="L75" s="47"/>
      <c r="M75" s="47"/>
      <c r="N75" s="47"/>
      <c r="O75" s="47"/>
      <c r="P75" s="47"/>
      <c r="Q75" s="47"/>
      <c r="R75" s="193">
        <f>IFERROR($I75*VLOOKUP($G75,'Value Pricing Calculation Table'!$J:$K,2,FALSE),0)</f>
        <v>0</v>
      </c>
      <c r="S75" s="194">
        <f>IFERROR($I75*VLOOKUP($G75,'Value Pricing Calculation Table'!$J:$K,2,FALSE),0)</f>
        <v>0</v>
      </c>
      <c r="T75" s="194">
        <f>IFERROR($I75*VLOOKUP($G75,'Value Pricing Calculation Table'!$J:$K,2,FALSE),0)</f>
        <v>0</v>
      </c>
    </row>
    <row r="76" spans="6:22" ht="38.25" customHeight="1" thickTop="1" x14ac:dyDescent="0.25">
      <c r="F76" s="56"/>
      <c r="G76" s="89" t="s">
        <v>122</v>
      </c>
      <c r="H76" s="89"/>
      <c r="I76" s="204"/>
      <c r="J76" s="80"/>
      <c r="K76" s="80"/>
      <c r="L76" s="51"/>
      <c r="M76" s="51"/>
      <c r="N76" s="51"/>
      <c r="O76" s="51"/>
      <c r="P76" s="51"/>
      <c r="Q76" s="51"/>
      <c r="R76" s="193">
        <f>IFERROR($I76*VLOOKUP($G76,'Value Pricing Calculation Table'!$J:$K,2,FALSE),0)</f>
        <v>0</v>
      </c>
      <c r="S76" s="194">
        <f>IFERROR($I76*VLOOKUP($G76,'Value Pricing Calculation Table'!$J:$K,2,FALSE),0)</f>
        <v>0</v>
      </c>
      <c r="T76" s="194">
        <f>IFERROR($I76*VLOOKUP($G76,'Value Pricing Calculation Table'!$J:$K,2,FALSE),0)</f>
        <v>0</v>
      </c>
    </row>
    <row r="77" spans="6:22" ht="60" customHeight="1" x14ac:dyDescent="0.25">
      <c r="F77" s="56"/>
      <c r="G77" s="94" t="s">
        <v>121</v>
      </c>
      <c r="H77" s="92"/>
      <c r="I77" s="160" t="s">
        <v>45</v>
      </c>
      <c r="J77" s="73"/>
      <c r="K77" s="73"/>
      <c r="L77" s="48"/>
      <c r="M77" s="48"/>
      <c r="N77" s="48"/>
      <c r="O77" s="48"/>
      <c r="P77" s="48"/>
      <c r="Q77" s="48"/>
      <c r="R77" s="193">
        <f>IFERROR($I77*VLOOKUP($G77,'Value Pricing Calculation Table'!$J:$K,2,FALSE),0)</f>
        <v>0</v>
      </c>
      <c r="S77" s="194">
        <f>IFERROR($I77*VLOOKUP($G77,'Value Pricing Calculation Table'!$J:$K,2,FALSE),0)</f>
        <v>0</v>
      </c>
      <c r="T77" s="194">
        <f>IFERROR($I77*VLOOKUP($G77,'Value Pricing Calculation Table'!$J:$K,2,FALSE),0)</f>
        <v>0</v>
      </c>
    </row>
    <row r="78" spans="6:22" ht="35.1" customHeight="1" x14ac:dyDescent="0.25">
      <c r="F78" s="56"/>
      <c r="G78" s="94" t="s">
        <v>81</v>
      </c>
      <c r="H78" s="92"/>
      <c r="I78" s="160" t="s">
        <v>45</v>
      </c>
      <c r="J78" s="73"/>
      <c r="K78" s="73"/>
      <c r="L78" s="48"/>
      <c r="M78" s="48"/>
      <c r="N78" s="48"/>
      <c r="O78" s="48"/>
      <c r="P78" s="48"/>
      <c r="Q78" s="48"/>
      <c r="R78" s="193">
        <f>IFERROR($I78*VLOOKUP($G78,'Value Pricing Calculation Table'!$J:$K,2,FALSE),0)</f>
        <v>0</v>
      </c>
      <c r="S78" s="194">
        <f>IFERROR($I78*VLOOKUP($G78,'Value Pricing Calculation Table'!$J:$K,2,FALSE),0)</f>
        <v>0</v>
      </c>
      <c r="T78" s="194">
        <f>IFERROR($I78*VLOOKUP($G78,'Value Pricing Calculation Table'!$J:$K,2,FALSE),0)</f>
        <v>0</v>
      </c>
    </row>
    <row r="79" spans="6:22" ht="60" customHeight="1" x14ac:dyDescent="0.25">
      <c r="F79" s="56"/>
      <c r="G79" s="94" t="s">
        <v>179</v>
      </c>
      <c r="H79" s="92"/>
      <c r="I79" s="160" t="s">
        <v>45</v>
      </c>
      <c r="J79" s="73"/>
      <c r="K79" s="73"/>
      <c r="L79" s="48"/>
      <c r="M79" s="48"/>
      <c r="N79" s="48"/>
      <c r="O79" s="48"/>
      <c r="P79" s="48"/>
      <c r="Q79" s="48"/>
      <c r="R79" s="193">
        <f>IFERROR($I79*VLOOKUP($G79,'Value Pricing Calculation Table'!$J:$K,2,FALSE),0)</f>
        <v>0</v>
      </c>
      <c r="S79" s="194">
        <f>IFERROR($I79*VLOOKUP($G79,'Value Pricing Calculation Table'!$J:$K,2,FALSE),0)</f>
        <v>0</v>
      </c>
      <c r="T79" s="194">
        <f>IFERROR($I79*VLOOKUP($G79,'Value Pricing Calculation Table'!$J:$K,2,FALSE),0)</f>
        <v>0</v>
      </c>
    </row>
    <row r="80" spans="6:22" ht="60" customHeight="1" x14ac:dyDescent="0.25">
      <c r="F80" s="56"/>
      <c r="G80" s="101" t="s">
        <v>120</v>
      </c>
      <c r="H80" s="84"/>
      <c r="I80" s="160" t="s">
        <v>45</v>
      </c>
      <c r="J80" s="73"/>
      <c r="K80" s="73"/>
      <c r="L80" s="48"/>
      <c r="M80" s="48"/>
      <c r="N80" s="48"/>
      <c r="O80" s="48"/>
      <c r="P80" s="48"/>
      <c r="Q80" s="48"/>
      <c r="R80" s="193">
        <f>IFERROR($I80*VLOOKUP($G80,'Value Pricing Calculation Table'!$J:$K,2,FALSE),0)</f>
        <v>0</v>
      </c>
      <c r="S80" s="194">
        <f>IFERROR($I80*VLOOKUP($G80,'Value Pricing Calculation Table'!$J:$K,2,FALSE),0)</f>
        <v>0</v>
      </c>
      <c r="T80" s="194">
        <f>IFERROR($I80*VLOOKUP($G80,'Value Pricing Calculation Table'!$J:$K,2,FALSE),0)</f>
        <v>0</v>
      </c>
    </row>
    <row r="81" spans="6:20" ht="16.5" customHeight="1" thickBot="1" x14ac:dyDescent="0.3">
      <c r="F81" s="56"/>
      <c r="G81" s="96"/>
      <c r="H81" s="84"/>
      <c r="I81" s="161"/>
      <c r="J81" s="71"/>
      <c r="K81" s="71"/>
      <c r="L81" s="47"/>
      <c r="M81" s="47"/>
      <c r="N81" s="47"/>
      <c r="O81" s="47"/>
      <c r="P81" s="47"/>
      <c r="Q81" s="47"/>
      <c r="R81" s="193">
        <f>IFERROR($I81*VLOOKUP($G81,'Value Pricing Calculation Table'!$J:$K,2,FALSE),0)</f>
        <v>0</v>
      </c>
      <c r="S81" s="194">
        <f>IFERROR($I81*VLOOKUP($G81,'Value Pricing Calculation Table'!$J:$K,2,FALSE),0)</f>
        <v>0</v>
      </c>
      <c r="T81" s="194">
        <f>IFERROR($I81*VLOOKUP($G81,'Value Pricing Calculation Table'!$J:$K,2,FALSE),0)</f>
        <v>0</v>
      </c>
    </row>
    <row r="82" spans="6:20" ht="38.25" customHeight="1" thickTop="1" x14ac:dyDescent="0.25">
      <c r="F82" s="56"/>
      <c r="G82" s="89" t="s">
        <v>65</v>
      </c>
      <c r="H82" s="89"/>
      <c r="I82" s="133"/>
      <c r="J82" s="81"/>
      <c r="K82" s="81"/>
      <c r="L82" s="52"/>
      <c r="M82" s="52"/>
      <c r="N82" s="52"/>
      <c r="O82" s="52"/>
      <c r="P82" s="52"/>
      <c r="Q82" s="52"/>
      <c r="R82" s="193">
        <f>IFERROR($I82*VLOOKUP($G82,'Value Pricing Calculation Table'!$J:$K,2,FALSE),0)</f>
        <v>0</v>
      </c>
      <c r="S82" s="194">
        <f>IFERROR($I82*VLOOKUP($G82,'Value Pricing Calculation Table'!$J:$K,2,FALSE),0)</f>
        <v>0</v>
      </c>
      <c r="T82" s="194">
        <f>IFERROR($I82*VLOOKUP($G82,'Value Pricing Calculation Table'!$J:$K,2,FALSE),0)</f>
        <v>0</v>
      </c>
    </row>
    <row r="83" spans="6:20" ht="38.25" customHeight="1" x14ac:dyDescent="0.3">
      <c r="F83" s="56"/>
      <c r="G83" s="102"/>
      <c r="H83" s="72"/>
      <c r="I83" s="333" t="str">
        <f>IF(I82="ADVISORYTRIAL",R83,"")</f>
        <v/>
      </c>
      <c r="J83" s="81"/>
      <c r="K83" s="81"/>
      <c r="L83" s="52"/>
      <c r="M83" s="52"/>
      <c r="N83" s="52"/>
      <c r="O83" s="52"/>
      <c r="P83" s="52"/>
      <c r="Q83" s="52"/>
      <c r="R83" s="199" t="s">
        <v>123</v>
      </c>
      <c r="S83" s="200"/>
      <c r="T83" s="200"/>
    </row>
    <row r="84" spans="6:20" ht="38.25" customHeight="1" x14ac:dyDescent="0.3">
      <c r="F84" s="56"/>
      <c r="G84" s="102"/>
      <c r="H84" s="72"/>
      <c r="I84" s="333"/>
      <c r="J84" s="81"/>
      <c r="K84" s="81"/>
      <c r="L84" s="52"/>
      <c r="M84" s="52"/>
      <c r="N84" s="52"/>
      <c r="O84" s="52"/>
      <c r="P84" s="52"/>
      <c r="Q84" s="52"/>
      <c r="R84" s="186"/>
      <c r="S84" s="187"/>
      <c r="T84" s="187"/>
    </row>
    <row r="85" spans="6:20" ht="23.25" x14ac:dyDescent="0.3">
      <c r="F85" s="56"/>
      <c r="G85" s="102"/>
      <c r="H85" s="72"/>
      <c r="I85" s="333"/>
      <c r="J85" s="81"/>
      <c r="K85" s="81"/>
      <c r="L85" s="52"/>
      <c r="M85" s="52"/>
      <c r="N85" s="52"/>
      <c r="O85" s="52"/>
      <c r="P85" s="52"/>
      <c r="Q85" s="52"/>
      <c r="R85" s="186"/>
      <c r="S85" s="187"/>
      <c r="T85" s="187"/>
    </row>
    <row r="86" spans="6:20" ht="23.25" x14ac:dyDescent="0.3">
      <c r="F86" s="56"/>
      <c r="G86" s="102"/>
      <c r="H86" s="72"/>
      <c r="I86" s="333"/>
      <c r="J86" s="81"/>
      <c r="K86" s="81"/>
      <c r="L86" s="52"/>
      <c r="M86" s="52"/>
      <c r="N86" s="52"/>
      <c r="O86" s="52"/>
      <c r="P86" s="52"/>
      <c r="Q86" s="52"/>
      <c r="R86" s="186"/>
      <c r="S86" s="187"/>
      <c r="T86" s="187"/>
    </row>
    <row r="87" spans="6:20" ht="23.25" x14ac:dyDescent="0.3">
      <c r="F87" s="56"/>
      <c r="G87" s="102"/>
      <c r="H87" s="72"/>
      <c r="I87" s="333"/>
      <c r="J87" s="81"/>
      <c r="K87" s="81"/>
      <c r="L87" s="52"/>
      <c r="M87" s="52"/>
      <c r="N87" s="52"/>
      <c r="O87" s="52"/>
      <c r="P87" s="52"/>
      <c r="Q87" s="52"/>
      <c r="R87" s="186"/>
      <c r="S87" s="187"/>
      <c r="T87" s="187"/>
    </row>
    <row r="88" spans="6:20" ht="23.25" x14ac:dyDescent="0.3">
      <c r="F88" s="56"/>
      <c r="G88" s="102"/>
      <c r="H88" s="72"/>
      <c r="I88" s="333"/>
      <c r="J88" s="81"/>
      <c r="K88" s="81"/>
      <c r="L88" s="52"/>
      <c r="M88" s="52"/>
      <c r="N88" s="52"/>
      <c r="O88" s="52"/>
      <c r="P88" s="52"/>
      <c r="Q88" s="52"/>
      <c r="R88" s="186"/>
      <c r="S88" s="187"/>
      <c r="T88" s="187"/>
    </row>
    <row r="89" spans="6:20" ht="23.25" x14ac:dyDescent="0.3">
      <c r="F89" s="56"/>
      <c r="G89" s="102"/>
      <c r="H89" s="72"/>
      <c r="I89" s="333"/>
      <c r="J89" s="81"/>
      <c r="K89" s="81"/>
      <c r="L89" s="52"/>
      <c r="M89" s="52"/>
      <c r="N89" s="52"/>
      <c r="O89" s="52"/>
      <c r="P89" s="52"/>
      <c r="Q89" s="52"/>
      <c r="R89" s="186"/>
      <c r="S89" s="187"/>
      <c r="T89" s="187"/>
    </row>
    <row r="90" spans="6:20" ht="23.25" x14ac:dyDescent="0.3">
      <c r="F90" s="56"/>
      <c r="G90" s="102"/>
      <c r="H90" s="72"/>
      <c r="I90" s="333"/>
      <c r="J90" s="81"/>
      <c r="K90" s="81"/>
      <c r="L90" s="52"/>
      <c r="M90" s="52"/>
      <c r="N90" s="52"/>
      <c r="O90" s="52"/>
      <c r="P90" s="52"/>
      <c r="Q90" s="52"/>
      <c r="R90" s="186"/>
      <c r="S90" s="187"/>
      <c r="T90" s="187"/>
    </row>
    <row r="91" spans="6:20" ht="23.25" x14ac:dyDescent="0.3">
      <c r="F91" s="56"/>
      <c r="G91" s="102"/>
      <c r="H91" s="72"/>
      <c r="I91" s="333"/>
      <c r="J91" s="81"/>
      <c r="K91" s="81"/>
      <c r="L91" s="52"/>
      <c r="M91" s="52"/>
      <c r="N91" s="52"/>
      <c r="O91" s="52"/>
      <c r="P91" s="52"/>
      <c r="Q91" s="52"/>
      <c r="R91" s="186"/>
      <c r="S91" s="187"/>
      <c r="T91" s="187"/>
    </row>
    <row r="92" spans="6:20" ht="23.25" x14ac:dyDescent="0.3">
      <c r="F92" s="56"/>
      <c r="G92" s="102"/>
      <c r="H92" s="72"/>
      <c r="I92" s="333"/>
      <c r="J92" s="81"/>
      <c r="K92" s="81"/>
      <c r="L92" s="52"/>
      <c r="M92" s="52"/>
      <c r="N92" s="52"/>
      <c r="O92" s="52"/>
      <c r="P92" s="52"/>
      <c r="Q92" s="52"/>
      <c r="R92" s="186"/>
      <c r="S92" s="187"/>
      <c r="T92" s="187"/>
    </row>
    <row r="93" spans="6:20" ht="23.25" x14ac:dyDescent="0.3">
      <c r="F93" s="56"/>
      <c r="G93" s="102"/>
      <c r="H93" s="72"/>
      <c r="I93" s="333"/>
      <c r="J93" s="81"/>
      <c r="K93" s="81"/>
      <c r="L93" s="52"/>
      <c r="M93" s="52"/>
      <c r="N93" s="52"/>
      <c r="O93" s="52"/>
      <c r="P93" s="52"/>
      <c r="Q93" s="52"/>
      <c r="R93" s="186"/>
      <c r="S93" s="187"/>
      <c r="T93" s="187"/>
    </row>
    <row r="94" spans="6:20" ht="23.25" x14ac:dyDescent="0.3">
      <c r="F94" s="56"/>
      <c r="G94" s="102"/>
      <c r="H94" s="72"/>
      <c r="I94" s="333"/>
      <c r="J94" s="81"/>
      <c r="K94" s="81"/>
      <c r="L94" s="52"/>
      <c r="M94" s="52"/>
      <c r="N94" s="52"/>
      <c r="O94" s="52"/>
      <c r="P94" s="52"/>
      <c r="Q94" s="52"/>
      <c r="R94" s="186"/>
      <c r="S94" s="187"/>
      <c r="T94" s="187"/>
    </row>
    <row r="95" spans="6:20" ht="23.25" x14ac:dyDescent="0.3">
      <c r="F95" s="56"/>
      <c r="G95" s="102"/>
      <c r="H95" s="72"/>
      <c r="I95" s="333"/>
      <c r="J95" s="81"/>
      <c r="K95" s="81"/>
      <c r="L95" s="52"/>
      <c r="M95" s="52"/>
      <c r="N95" s="52"/>
      <c r="O95" s="52"/>
      <c r="P95" s="52"/>
      <c r="Q95" s="52"/>
      <c r="R95" s="186"/>
      <c r="S95" s="187"/>
      <c r="T95" s="187"/>
    </row>
    <row r="96" spans="6:20" ht="23.25" x14ac:dyDescent="0.3">
      <c r="F96" s="56"/>
      <c r="G96" s="102"/>
      <c r="H96" s="72"/>
      <c r="I96" s="333"/>
      <c r="J96" s="81"/>
      <c r="K96" s="81"/>
      <c r="L96" s="52"/>
      <c r="M96" s="52"/>
      <c r="N96" s="52"/>
      <c r="O96" s="52"/>
      <c r="P96" s="52"/>
      <c r="Q96" s="52"/>
      <c r="R96" s="186"/>
      <c r="S96" s="187"/>
      <c r="T96" s="187"/>
    </row>
    <row r="97" spans="6:25" ht="52.5" customHeight="1" x14ac:dyDescent="0.3">
      <c r="F97" s="56"/>
      <c r="G97" s="102"/>
      <c r="H97" s="72"/>
      <c r="I97" s="333"/>
      <c r="J97" s="81"/>
      <c r="K97" s="81"/>
      <c r="L97" s="52"/>
      <c r="M97" s="52"/>
      <c r="N97" s="52"/>
      <c r="O97" s="52"/>
      <c r="P97" s="52"/>
      <c r="Q97" s="52"/>
      <c r="R97" s="186"/>
      <c r="S97" s="187"/>
      <c r="T97" s="187"/>
    </row>
    <row r="98" spans="6:25" ht="23.25" x14ac:dyDescent="0.3">
      <c r="F98" s="56"/>
      <c r="G98" s="102"/>
      <c r="H98" s="72"/>
      <c r="I98" s="103"/>
      <c r="J98" s="81"/>
      <c r="K98" s="81"/>
      <c r="L98" s="52"/>
      <c r="M98" s="52"/>
      <c r="N98" s="52"/>
      <c r="O98" s="52"/>
      <c r="P98" s="52"/>
      <c r="Q98" s="52"/>
      <c r="R98" s="186"/>
      <c r="S98" s="187"/>
      <c r="T98" s="187"/>
    </row>
    <row r="99" spans="6:25" ht="23.25" x14ac:dyDescent="0.25">
      <c r="F99" s="56"/>
      <c r="G99" s="99"/>
      <c r="H99" s="84"/>
      <c r="I99" s="103"/>
      <c r="J99" s="81"/>
      <c r="K99" s="81"/>
      <c r="L99" s="52"/>
      <c r="M99" s="52"/>
      <c r="N99" s="52"/>
      <c r="O99" s="52"/>
      <c r="P99" s="52"/>
      <c r="Q99" s="52"/>
      <c r="R99" s="201"/>
    </row>
    <row r="100" spans="6:25" ht="23.25" x14ac:dyDescent="0.25">
      <c r="F100" s="56"/>
      <c r="G100" s="99"/>
      <c r="H100" s="84"/>
      <c r="I100" s="103"/>
      <c r="J100" s="81"/>
      <c r="K100" s="81"/>
      <c r="L100" s="52"/>
      <c r="M100" s="52"/>
      <c r="N100" s="52"/>
      <c r="O100" s="52"/>
      <c r="P100" s="52"/>
      <c r="Q100" s="52"/>
      <c r="R100" s="201"/>
    </row>
    <row r="101" spans="6:25" ht="23.25" x14ac:dyDescent="0.25">
      <c r="F101" s="56"/>
      <c r="G101" s="99"/>
      <c r="H101" s="84"/>
      <c r="I101" s="103"/>
      <c r="J101" s="81"/>
      <c r="K101" s="81"/>
      <c r="L101" s="52"/>
      <c r="M101" s="52"/>
      <c r="N101" s="52"/>
      <c r="O101" s="52"/>
      <c r="P101" s="52"/>
      <c r="Q101" s="52"/>
      <c r="R101" s="201"/>
    </row>
    <row r="102" spans="6:25" ht="23.25" x14ac:dyDescent="0.25">
      <c r="F102" s="56"/>
      <c r="G102" s="99"/>
      <c r="H102" s="84"/>
      <c r="I102" s="103"/>
      <c r="J102" s="81"/>
      <c r="K102" s="81"/>
      <c r="L102" s="52"/>
      <c r="M102" s="52"/>
      <c r="N102" s="52"/>
      <c r="O102" s="52"/>
      <c r="P102" s="52"/>
      <c r="Q102" s="52"/>
      <c r="R102" s="201"/>
    </row>
    <row r="103" spans="6:25" ht="23.25" x14ac:dyDescent="0.25">
      <c r="F103" s="56"/>
      <c r="G103" s="99"/>
      <c r="H103" s="84"/>
      <c r="I103" s="103"/>
      <c r="J103" s="81"/>
      <c r="K103" s="81"/>
      <c r="L103" s="52"/>
      <c r="M103" s="52"/>
      <c r="N103" s="52"/>
      <c r="O103" s="52"/>
      <c r="P103" s="52"/>
      <c r="Q103" s="52"/>
      <c r="R103" s="201"/>
    </row>
    <row r="104" spans="6:25" ht="24" thickBot="1" x14ac:dyDescent="0.3">
      <c r="F104" s="56"/>
      <c r="G104" s="99"/>
      <c r="H104" s="84"/>
      <c r="I104" s="103"/>
      <c r="J104" s="81"/>
      <c r="K104" s="81"/>
      <c r="L104" s="52"/>
      <c r="M104" s="52"/>
      <c r="N104" s="52"/>
      <c r="O104" s="52"/>
      <c r="P104" s="52"/>
      <c r="Q104" s="52"/>
      <c r="R104" s="201"/>
    </row>
    <row r="105" spans="6:25" ht="52.5" customHeight="1" thickTop="1" thickBot="1" x14ac:dyDescent="0.3">
      <c r="F105" s="56"/>
      <c r="G105" s="107" t="s">
        <v>174</v>
      </c>
      <c r="H105" s="180"/>
      <c r="I105" s="108" t="str">
        <f>IF(R38=0,"SUPPORT PLAN",IF(AND(R38&gt;0,R49&lt;=1320),"OUTSOURCING PLAN","ADVISORY PLAN"))</f>
        <v>SUPPORT PLAN</v>
      </c>
      <c r="J105" s="82"/>
      <c r="K105" s="82"/>
      <c r="L105" s="53"/>
      <c r="M105" s="53"/>
      <c r="N105" s="53"/>
      <c r="O105" s="53"/>
      <c r="P105" s="53"/>
      <c r="Q105" s="53"/>
    </row>
    <row r="106" spans="6:25" s="38" customFormat="1" ht="43.5" customHeight="1" thickTop="1" thickBot="1" x14ac:dyDescent="0.5">
      <c r="F106" s="56"/>
      <c r="G106" s="109" t="s">
        <v>86</v>
      </c>
      <c r="H106" s="114" t="s">
        <v>85</v>
      </c>
      <c r="I106" s="110">
        <f>MAX(VLOOKUP(I105,'Value Pricing Calculation Table'!J:K,2,FALSE),ROUNDUP($R$28/12,-1))</f>
        <v>400</v>
      </c>
      <c r="J106" s="326" t="s">
        <v>176</v>
      </c>
      <c r="K106" s="327"/>
      <c r="L106" s="36"/>
      <c r="M106" s="36"/>
      <c r="N106" s="36"/>
      <c r="O106" s="36"/>
      <c r="P106" s="36"/>
      <c r="Q106" s="36"/>
      <c r="R106" s="182"/>
      <c r="S106" s="183"/>
      <c r="T106" s="183"/>
      <c r="U106" s="33"/>
      <c r="V106" s="33"/>
      <c r="W106" s="33"/>
      <c r="X106" s="33"/>
      <c r="Y106" s="33"/>
    </row>
    <row r="107" spans="6:25" s="38" customFormat="1" ht="43.5" customHeight="1" thickTop="1" thickBot="1" x14ac:dyDescent="0.3">
      <c r="F107" s="56"/>
      <c r="G107" s="111" t="s">
        <v>87</v>
      </c>
      <c r="H107" s="112" t="s">
        <v>85</v>
      </c>
      <c r="I107" s="113">
        <f>I106*12</f>
        <v>4800</v>
      </c>
      <c r="J107" s="326" t="s">
        <v>176</v>
      </c>
      <c r="K107" s="327"/>
      <c r="L107" s="54"/>
      <c r="M107" s="54"/>
      <c r="N107" s="54"/>
      <c r="O107" s="54"/>
      <c r="P107" s="54"/>
      <c r="Q107" s="54"/>
      <c r="R107" s="182"/>
      <c r="S107" s="183"/>
      <c r="T107" s="183"/>
      <c r="U107" s="33"/>
      <c r="V107" s="33"/>
      <c r="W107" s="33"/>
      <c r="X107" s="33"/>
      <c r="Y107" s="33"/>
    </row>
    <row r="108" spans="6:25" s="38" customFormat="1" ht="43.5" customHeight="1" thickTop="1" thickBot="1" x14ac:dyDescent="0.5">
      <c r="F108" s="56"/>
      <c r="G108" s="109" t="s">
        <v>175</v>
      </c>
      <c r="H108" s="114" t="s">
        <v>85</v>
      </c>
      <c r="I108" s="110">
        <f>VLOOKUP(I105,'Value Pricing Calculation Table'!$A:$C,3,FALSE)</f>
        <v>0</v>
      </c>
      <c r="J108" s="326" t="s">
        <v>176</v>
      </c>
      <c r="K108" s="327"/>
      <c r="L108" s="36"/>
      <c r="M108" s="36"/>
      <c r="N108" s="36"/>
      <c r="O108" s="36"/>
      <c r="P108" s="36"/>
      <c r="Q108" s="36"/>
      <c r="R108" s="182"/>
      <c r="S108" s="183"/>
      <c r="T108" s="183"/>
      <c r="U108" s="33"/>
      <c r="V108" s="33"/>
      <c r="W108" s="33"/>
      <c r="X108" s="33"/>
      <c r="Y108" s="33"/>
    </row>
    <row r="109" spans="6:25" s="38" customFormat="1" ht="15.75" thickTop="1" x14ac:dyDescent="0.25">
      <c r="F109" s="56"/>
      <c r="G109" s="57"/>
      <c r="H109" s="57"/>
      <c r="I109" s="58"/>
      <c r="J109" s="58"/>
      <c r="K109" s="58"/>
      <c r="L109" s="37"/>
      <c r="M109" s="37"/>
      <c r="N109" s="37"/>
      <c r="O109" s="37"/>
      <c r="P109" s="37"/>
      <c r="Q109" s="37"/>
      <c r="R109" s="182"/>
      <c r="S109" s="183"/>
      <c r="T109" s="183"/>
      <c r="U109" s="33"/>
      <c r="V109" s="33"/>
      <c r="W109" s="33"/>
      <c r="X109" s="33"/>
      <c r="Y109" s="33"/>
    </row>
    <row r="110" spans="6:25" s="38" customFormat="1" x14ac:dyDescent="0.25">
      <c r="F110" s="56"/>
      <c r="G110" s="57"/>
      <c r="H110" s="57"/>
      <c r="I110" s="58"/>
      <c r="J110" s="58"/>
      <c r="K110" s="58"/>
      <c r="L110" s="37"/>
      <c r="M110" s="37"/>
      <c r="N110" s="37"/>
      <c r="O110" s="37"/>
      <c r="P110" s="37"/>
      <c r="Q110" s="37"/>
      <c r="R110" s="182"/>
      <c r="S110" s="183"/>
      <c r="T110" s="183"/>
      <c r="U110" s="33"/>
      <c r="V110" s="33"/>
      <c r="W110" s="33"/>
      <c r="X110" s="33"/>
      <c r="Y110" s="33"/>
    </row>
    <row r="111" spans="6:25" s="38" customFormat="1" x14ac:dyDescent="0.25">
      <c r="F111" s="56"/>
      <c r="G111" s="57"/>
      <c r="H111" s="57"/>
      <c r="I111" s="58"/>
      <c r="J111" s="58"/>
      <c r="K111" s="58"/>
      <c r="L111" s="37"/>
      <c r="M111" s="37"/>
      <c r="N111" s="37"/>
      <c r="O111" s="37"/>
      <c r="P111" s="37"/>
      <c r="Q111" s="37"/>
      <c r="R111" s="182"/>
      <c r="S111" s="183"/>
      <c r="T111" s="183"/>
      <c r="U111" s="33"/>
      <c r="V111" s="33"/>
      <c r="W111" s="33"/>
      <c r="X111" s="33"/>
      <c r="Y111" s="33"/>
    </row>
    <row r="112" spans="6:25" s="38" customFormat="1" x14ac:dyDescent="0.25">
      <c r="F112" s="56"/>
      <c r="G112" s="57"/>
      <c r="H112" s="57"/>
      <c r="I112" s="58"/>
      <c r="J112" s="58"/>
      <c r="K112" s="58"/>
      <c r="L112" s="37"/>
      <c r="M112" s="37"/>
      <c r="N112" s="37"/>
      <c r="O112" s="37"/>
      <c r="P112" s="37"/>
      <c r="Q112" s="37"/>
      <c r="R112" s="182"/>
      <c r="S112" s="183"/>
      <c r="T112" s="183"/>
      <c r="U112" s="33"/>
      <c r="V112" s="33"/>
      <c r="W112" s="33"/>
      <c r="X112" s="33"/>
      <c r="Y112" s="33"/>
    </row>
    <row r="113" spans="6:25" s="38" customFormat="1" x14ac:dyDescent="0.25">
      <c r="F113" s="56"/>
      <c r="G113" s="57"/>
      <c r="H113" s="57"/>
      <c r="I113" s="58"/>
      <c r="J113" s="58"/>
      <c r="K113" s="58"/>
      <c r="L113" s="37"/>
      <c r="M113" s="37"/>
      <c r="N113" s="37"/>
      <c r="O113" s="37"/>
      <c r="P113" s="37"/>
      <c r="Q113" s="37"/>
      <c r="R113" s="182"/>
      <c r="S113" s="183"/>
      <c r="T113" s="183"/>
      <c r="U113" s="33"/>
      <c r="V113" s="33"/>
      <c r="W113" s="33"/>
      <c r="X113" s="33"/>
      <c r="Y113" s="33"/>
    </row>
    <row r="114" spans="6:25" s="38" customFormat="1" x14ac:dyDescent="0.25">
      <c r="F114" s="56"/>
      <c r="G114" s="57"/>
      <c r="H114" s="57"/>
      <c r="I114" s="58"/>
      <c r="J114" s="58"/>
      <c r="K114" s="58"/>
      <c r="L114" s="37"/>
      <c r="M114" s="37"/>
      <c r="N114" s="37"/>
      <c r="O114" s="37"/>
      <c r="P114" s="37"/>
      <c r="Q114" s="37"/>
      <c r="R114" s="182"/>
      <c r="S114" s="183"/>
      <c r="T114" s="183"/>
      <c r="U114" s="33"/>
      <c r="V114" s="33"/>
      <c r="W114" s="33"/>
      <c r="X114" s="33"/>
      <c r="Y114" s="33"/>
    </row>
  </sheetData>
  <sheetProtection algorithmName="SHA-512" hashValue="wa2IlxNn0xlg2uh1bjaNXe51xYJ7YnfjVt7Y4QQFMd6bcStr5Cdr0tvpDYWHshqp7DMVmpK1pqaPB5HsrFWJag==" saltValue="QfRR5rqAh+6zLihTsMiUxg==" spinCount="100000" sheet="1" objects="1" scenarios="1"/>
  <mergeCells count="7">
    <mergeCell ref="J107:K107"/>
    <mergeCell ref="J108:K108"/>
    <mergeCell ref="G10:I10"/>
    <mergeCell ref="G23:H23"/>
    <mergeCell ref="G25:G26"/>
    <mergeCell ref="I83:I97"/>
    <mergeCell ref="J106:K106"/>
  </mergeCells>
  <conditionalFormatting sqref="G18:G20">
    <cfRule type="containsText" dxfId="73" priority="7" operator="containsText" text="REMOVE">
      <formula>NOT(ISERROR(SEARCH("REMOVE",G18)))</formula>
    </cfRule>
  </conditionalFormatting>
  <conditionalFormatting sqref="G23">
    <cfRule type="containsText" dxfId="72" priority="175" operator="containsText" text="REMOVE">
      <formula>NOT(ISERROR(SEARCH("REMOVE",G23)))</formula>
    </cfRule>
  </conditionalFormatting>
  <conditionalFormatting sqref="G105:G108">
    <cfRule type="containsText" dxfId="71" priority="150" operator="containsText" text="REMOVE">
      <formula>NOT(ISERROR(SEARCH("REMOVE",G105)))</formula>
    </cfRule>
  </conditionalFormatting>
  <conditionalFormatting sqref="G2:H17 G109:H1048576">
    <cfRule type="containsText" dxfId="70" priority="221" operator="containsText" text="REMOVE">
      <formula>NOT(ISERROR(SEARCH("REMOVE",G2)))</formula>
    </cfRule>
  </conditionalFormatting>
  <conditionalFormatting sqref="G24:H34">
    <cfRule type="containsText" dxfId="69" priority="4" operator="containsText" text="REMOVE">
      <formula>NOT(ISERROR(SEARCH("REMOVE",G24)))</formula>
    </cfRule>
  </conditionalFormatting>
  <conditionalFormatting sqref="G36:H46 G68:H74">
    <cfRule type="containsText" dxfId="68" priority="142" operator="containsText" text="REMOVE">
      <formula>NOT(ISERROR(SEARCH("REMOVE",G36)))</formula>
    </cfRule>
  </conditionalFormatting>
  <conditionalFormatting sqref="G48:H53">
    <cfRule type="containsText" dxfId="67" priority="23" operator="containsText" text="REMOVE">
      <formula>NOT(ISERROR(SEARCH("REMOVE",G48)))</formula>
    </cfRule>
  </conditionalFormatting>
  <conditionalFormatting sqref="G55:H57">
    <cfRule type="containsText" dxfId="66" priority="3" operator="containsText" text="REMOVE">
      <formula>NOT(ISERROR(SEARCH("REMOVE",G55)))</formula>
    </cfRule>
  </conditionalFormatting>
  <conditionalFormatting sqref="G59:H62">
    <cfRule type="containsText" dxfId="65" priority="2" operator="containsText" text="REMOVE">
      <formula>NOT(ISERROR(SEARCH("REMOVE",G59)))</formula>
    </cfRule>
  </conditionalFormatting>
  <conditionalFormatting sqref="G65:H66">
    <cfRule type="containsText" dxfId="64" priority="1" operator="containsText" text="REMOVE">
      <formula>NOT(ISERROR(SEARCH("REMOVE",G65)))</formula>
    </cfRule>
  </conditionalFormatting>
  <conditionalFormatting sqref="G76:H80">
    <cfRule type="containsText" dxfId="63" priority="18" operator="containsText" text="REMOVE">
      <formula>NOT(ISERROR(SEARCH("REMOVE",G76)))</formula>
    </cfRule>
  </conditionalFormatting>
  <conditionalFormatting sqref="G82:H104">
    <cfRule type="containsText" dxfId="62" priority="97" operator="containsText" text="REMOVE">
      <formula>NOT(ISERROR(SEARCH("REMOVE",G82)))</formula>
    </cfRule>
  </conditionalFormatting>
  <conditionalFormatting sqref="G64:I64">
    <cfRule type="containsText" dxfId="61" priority="111" operator="containsText" text="REMOVE">
      <formula>NOT(ISERROR(SEARCH("REMOVE",G64)))</formula>
    </cfRule>
  </conditionalFormatting>
  <conditionalFormatting sqref="H18:H19">
    <cfRule type="containsText" dxfId="60" priority="137" operator="containsText" text="REMOVE">
      <formula>NOT(ISERROR(SEARCH("REMOVE",H18)))</formula>
    </cfRule>
  </conditionalFormatting>
  <conditionalFormatting sqref="I16:I17">
    <cfRule type="containsText" dxfId="59" priority="12" operator="containsText" text="REMOVE">
      <formula>NOT(ISERROR(SEARCH("REMOVE",I16)))</formula>
    </cfRule>
  </conditionalFormatting>
  <conditionalFormatting sqref="I17">
    <cfRule type="containsText" dxfId="58" priority="10" operator="containsText" text="DO NOT">
      <formula>NOT(ISERROR(SEARCH("DO NOT",I17)))</formula>
    </cfRule>
    <cfRule type="containsText" dxfId="57" priority="9" operator="containsText" text="N/A">
      <formula>NOT(ISERROR(SEARCH("N/A",I17)))</formula>
    </cfRule>
  </conditionalFormatting>
  <conditionalFormatting sqref="I17:I34">
    <cfRule type="cellIs" dxfId="56" priority="11" operator="equal">
      <formula>"Exclude"</formula>
    </cfRule>
  </conditionalFormatting>
  <conditionalFormatting sqref="I18:I19 I30:I34 I65:I66 I70:I74">
    <cfRule type="cellIs" dxfId="55" priority="46" operator="equal">
      <formula>""</formula>
    </cfRule>
  </conditionalFormatting>
  <conditionalFormatting sqref="I18:I25 I28:I37 I41:I82">
    <cfRule type="containsText" dxfId="54" priority="48" operator="containsText" text="N/A">
      <formula>NOT(ISERROR(SEARCH("N/A",I18)))</formula>
    </cfRule>
    <cfRule type="containsText" dxfId="53" priority="49" operator="containsText" text="DO NOT">
      <formula>NOT(ISERROR(SEARCH("DO NOT",I18)))</formula>
    </cfRule>
  </conditionalFormatting>
  <conditionalFormatting sqref="I25">
    <cfRule type="cellIs" dxfId="52" priority="87" operator="equal">
      <formula>""</formula>
    </cfRule>
  </conditionalFormatting>
  <conditionalFormatting sqref="I25:I27">
    <cfRule type="containsText" dxfId="51" priority="173" operator="containsText" text="DO NOT">
      <formula>NOT(ISERROR(SEARCH("DO NOT",I25)))</formula>
    </cfRule>
    <cfRule type="containsText" dxfId="50" priority="172" operator="containsText" text="N/A">
      <formula>NOT(ISERROR(SEARCH("N/A",I25)))</formula>
    </cfRule>
  </conditionalFormatting>
  <conditionalFormatting sqref="I29">
    <cfRule type="containsText" dxfId="49" priority="216" operator="containsText" text="REMOVE">
      <formula>NOT(ISERROR(SEARCH("REMOVE",I29)))</formula>
    </cfRule>
  </conditionalFormatting>
  <conditionalFormatting sqref="I36:I37 I41:I46">
    <cfRule type="cellIs" dxfId="48" priority="40" operator="equal">
      <formula>"Exclude"</formula>
    </cfRule>
  </conditionalFormatting>
  <conditionalFormatting sqref="I36:I37">
    <cfRule type="containsText" dxfId="47" priority="131" operator="containsText" text="REMOVE">
      <formula>NOT(ISERROR(SEARCH("REMOVE",I36)))</formula>
    </cfRule>
  </conditionalFormatting>
  <conditionalFormatting sqref="I37 I41:I46">
    <cfRule type="cellIs" dxfId="46" priority="41" operator="equal">
      <formula>""</formula>
    </cfRule>
  </conditionalFormatting>
  <conditionalFormatting sqref="I38:I39 I2:I15">
    <cfRule type="containsText" dxfId="45" priority="203" operator="containsText" text="N/A">
      <formula>NOT(ISERROR(SEARCH("N/A",I2)))</formula>
    </cfRule>
    <cfRule type="containsText" dxfId="44" priority="204" operator="containsText" text="DO NOT">
      <formula>NOT(ISERROR(SEARCH("DO NOT",I2)))</formula>
    </cfRule>
    <cfRule type="cellIs" dxfId="43" priority="211" operator="equal">
      <formula>"Exclude"</formula>
    </cfRule>
  </conditionalFormatting>
  <conditionalFormatting sqref="I38:I39 I56:I57 I60:I62">
    <cfRule type="cellIs" dxfId="42" priority="215" operator="equal">
      <formula>""</formula>
    </cfRule>
  </conditionalFormatting>
  <conditionalFormatting sqref="I38:I39">
    <cfRule type="containsText" dxfId="41" priority="219" operator="containsText" text="ADD ">
      <formula>NOT(ISERROR(SEARCH("ADD ",I38)))</formula>
    </cfRule>
  </conditionalFormatting>
  <conditionalFormatting sqref="I39">
    <cfRule type="containsText" dxfId="40" priority="171" operator="containsText" text="ADD ">
      <formula>NOT(ISERROR(SEARCH("ADD ",I39)))</formula>
    </cfRule>
  </conditionalFormatting>
  <conditionalFormatting sqref="I48">
    <cfRule type="containsText" dxfId="39" priority="126" operator="containsText" text="REMOVE">
      <formula>NOT(ISERROR(SEARCH("REMOVE",I48)))</formula>
    </cfRule>
  </conditionalFormatting>
  <conditionalFormatting sqref="I48:I53">
    <cfRule type="cellIs" dxfId="38" priority="125" operator="equal">
      <formula>"Exclude"</formula>
    </cfRule>
  </conditionalFormatting>
  <conditionalFormatting sqref="I49:I53">
    <cfRule type="cellIs" dxfId="37" priority="209" operator="equal">
      <formula>""</formula>
    </cfRule>
  </conditionalFormatting>
  <conditionalFormatting sqref="I55">
    <cfRule type="containsText" dxfId="36" priority="121" operator="containsText" text="REMOVE">
      <formula>NOT(ISERROR(SEARCH("REMOVE",I55)))</formula>
    </cfRule>
  </conditionalFormatting>
  <conditionalFormatting sqref="I55:I57">
    <cfRule type="cellIs" dxfId="35" priority="120" operator="equal">
      <formula>"Exclude"</formula>
    </cfRule>
  </conditionalFormatting>
  <conditionalFormatting sqref="I57">
    <cfRule type="containsText" dxfId="34" priority="217" operator="containsText" text="ADD ">
      <formula>NOT(ISERROR(SEARCH("ADD ",I57)))</formula>
    </cfRule>
  </conditionalFormatting>
  <conditionalFormatting sqref="I59">
    <cfRule type="containsText" dxfId="33" priority="116" operator="containsText" text="REMOVE">
      <formula>NOT(ISERROR(SEARCH("REMOVE",I59)))</formula>
    </cfRule>
  </conditionalFormatting>
  <conditionalFormatting sqref="I59:I62">
    <cfRule type="cellIs" dxfId="32" priority="115" operator="equal">
      <formula>"Exclude"</formula>
    </cfRule>
  </conditionalFormatting>
  <conditionalFormatting sqref="I64:I66 I68:I74">
    <cfRule type="cellIs" dxfId="31" priority="50" operator="equal">
      <formula>"Exclude"</formula>
    </cfRule>
  </conditionalFormatting>
  <conditionalFormatting sqref="I69">
    <cfRule type="containsText" dxfId="30" priority="106" operator="containsText" text="REMOVE">
      <formula>NOT(ISERROR(SEARCH("REMOVE",I69)))</formula>
    </cfRule>
  </conditionalFormatting>
  <conditionalFormatting sqref="I76">
    <cfRule type="containsText" dxfId="29" priority="101" operator="containsText" text="REMOVE">
      <formula>NOT(ISERROR(SEARCH("REMOVE",I76)))</formula>
    </cfRule>
  </conditionalFormatting>
  <conditionalFormatting sqref="I76:I80">
    <cfRule type="cellIs" dxfId="28" priority="100" operator="equal">
      <formula>"Exclude"</formula>
    </cfRule>
  </conditionalFormatting>
  <conditionalFormatting sqref="I77:I80">
    <cfRule type="cellIs" dxfId="27" priority="158" operator="equal">
      <formula>""</formula>
    </cfRule>
  </conditionalFormatting>
  <conditionalFormatting sqref="I82">
    <cfRule type="containsText" dxfId="26" priority="17" operator="containsText" text="REMOVE">
      <formula>NOT(ISERROR(SEARCH("REMOVE",I82)))</formula>
    </cfRule>
    <cfRule type="cellIs" dxfId="25" priority="16" operator="equal">
      <formula>"Exclude"</formula>
    </cfRule>
  </conditionalFormatting>
  <conditionalFormatting sqref="I105:I1048576">
    <cfRule type="containsText" dxfId="24" priority="147" operator="containsText" text="N/A">
      <formula>NOT(ISERROR(SEARCH("N/A",I105)))</formula>
    </cfRule>
    <cfRule type="containsText" dxfId="23" priority="148" operator="containsText" text="DO NOT">
      <formula>NOT(ISERROR(SEARCH("DO NOT",I105)))</formula>
    </cfRule>
    <cfRule type="cellIs" dxfId="22" priority="149" operator="equal">
      <formula>"Exclude"</formula>
    </cfRule>
  </conditionalFormatting>
  <conditionalFormatting sqref="J106:J108">
    <cfRule type="containsText" dxfId="21" priority="6" operator="containsText" text="REMOVE">
      <formula>NOT(ISERROR(SEARCH("REMOVE",J106)))</formula>
    </cfRule>
  </conditionalFormatting>
  <printOptions horizontalCentered="1"/>
  <pageMargins left="0.19685039370078741" right="0.19685039370078741" top="0.39370078740157483" bottom="1.1811023622047245" header="0.39370078740157483" footer="0.39370078740157483"/>
  <pageSetup scale="30" fitToHeight="2" orientation="portrait" r:id="rId1"/>
  <headerFooter>
    <oddFooter>&amp;R&amp;"Times New Roman,Regular"&amp;20&amp;K01+022Page &amp;P of &amp;N
&amp;24
&amp;"Times New Roman,Bold"K Liu Accounting&amp;20 Services Inc.
&amp;"Times New Roman,Regular"Telephone (204) 275-7531
Fax (204) 504-4095
kliu@kliuaccounting.com
www.kliuaccounting.com
@KLiuAccounting</oddFooter>
  </headerFooter>
  <rowBreaks count="1" manualBreakCount="1">
    <brk id="63" min="5" max="10" man="1"/>
  </rowBreaks>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4C81903A-E021-402A-BB7E-9CC73A46CDEE}">
          <x14:formula1>
            <xm:f>'Value Pricing Calculation Table'!$G$47:$G$52</xm:f>
          </x14:formula1>
          <xm:sqref>L25:Q25 L70:Q74 I70:I74</xm:sqref>
        </x14:dataValidation>
        <x14:dataValidation type="list" allowBlank="1" showInputMessage="1" showErrorMessage="1" xr:uid="{1D5359A6-F7B8-4B30-85E2-596E9203588F}">
          <x14:formula1>
            <xm:f>'Value Pricing Calculation Table'!$E$43:$E$45</xm:f>
          </x14:formula1>
          <xm:sqref>L61:Q61</xm:sqref>
        </x14:dataValidation>
        <x14:dataValidation type="list" allowBlank="1" showInputMessage="1" showErrorMessage="1" xr:uid="{9C1A628B-D779-4959-BBC6-FBA830F2C628}">
          <x14:formula1>
            <xm:f>'Value Pricing Calculation Table'!$E$39:$E$41</xm:f>
          </x14:formula1>
          <xm:sqref>L60:Q60 I60</xm:sqref>
        </x14:dataValidation>
        <x14:dataValidation type="list" allowBlank="1" showInputMessage="1" showErrorMessage="1" xr:uid="{377F296F-3E00-4676-8C27-480B533E4DC9}">
          <x14:formula1>
            <xm:f>'Value Pricing Calculation Table'!$E$33:$E$37</xm:f>
          </x14:formula1>
          <xm:sqref>L56:Q56</xm:sqref>
        </x14:dataValidation>
        <x14:dataValidation type="list" allowBlank="1" showInputMessage="1" showErrorMessage="1" xr:uid="{E899475E-C881-4306-A722-AB2D647C810A}">
          <x14:formula1>
            <xm:f>'Value Pricing Calculation Table'!$E$28:$E$30</xm:f>
          </x14:formula1>
          <xm:sqref>L50:Q50 I50</xm:sqref>
        </x14:dataValidation>
        <x14:dataValidation type="list" allowBlank="1" showInputMessage="1" showErrorMessage="1" xr:uid="{FB1C40BA-D156-4BC8-98B7-66F928DA0DBA}">
          <x14:formula1>
            <xm:f>'Value Pricing Calculation Table'!$E$25:$E$27</xm:f>
          </x14:formula1>
          <xm:sqref>L49:Q49 I49</xm:sqref>
        </x14:dataValidation>
        <x14:dataValidation type="list" allowBlank="1" showInputMessage="1" showErrorMessage="1" xr:uid="{AE67D0AB-0916-4A2B-94D1-BAE6EF983FC7}">
          <x14:formula1>
            <xm:f>'Value Pricing Calculation Table'!$E$2:$E$7</xm:f>
          </x14:formula1>
          <xm:sqref>G81 G58 G47 G54 G35 G63 G67 G75</xm:sqref>
        </x14:dataValidation>
        <x14:dataValidation type="list" allowBlank="1" showInputMessage="1" showErrorMessage="1" xr:uid="{DBBF0706-F85D-4CCD-903A-52135229C732}">
          <x14:formula1>
            <xm:f>'Value Pricing Calculation Table'!$E$15:$E$18</xm:f>
          </x14:formula1>
          <xm:sqref>L45:Q45</xm:sqref>
        </x14:dataValidation>
        <x14:dataValidation type="list" allowBlank="1" showInputMessage="1" showErrorMessage="1" xr:uid="{2CB22962-A29B-4EB2-A4C6-D2AF7488BD48}">
          <x14:formula1>
            <xm:f>'Value Pricing Calculation Table'!$E$20:$E$21</xm:f>
          </x14:formula1>
          <xm:sqref>L46:Q46</xm:sqref>
        </x14:dataValidation>
        <x14:dataValidation type="list" allowBlank="1" showInputMessage="1" showErrorMessage="1" xr:uid="{20A87363-B4A9-494F-9F9B-A06FE79A2443}">
          <x14:formula1>
            <xm:f>'Value Pricing Calculation Table'!$A$10:$A$11</xm:f>
          </x14:formula1>
          <xm:sqref>L65:Q65 I30:I32 L30:Q32 I65</xm:sqref>
        </x14:dataValidation>
        <x14:dataValidation type="list" allowBlank="1" showInputMessage="1" showErrorMessage="1" xr:uid="{31A1A49C-FE30-4946-B8F3-7858F22F8557}">
          <x14:formula1>
            <xm:f>'Value Pricing Calculation Table'!$E$20:$E$22</xm:f>
          </x14:formula1>
          <xm:sqref>I46</xm:sqref>
        </x14:dataValidation>
        <x14:dataValidation type="list" allowBlank="1" showInputMessage="1" showErrorMessage="1" xr:uid="{79BEB985-6329-420E-B1CE-7C68EE7270EF}">
          <x14:formula1>
            <xm:f>'Value Pricing Calculation Table'!$E$15:$E$19</xm:f>
          </x14:formula1>
          <xm:sqref>I45</xm:sqref>
        </x14:dataValidation>
        <x14:dataValidation type="list" allowBlank="1" showInputMessage="1" showErrorMessage="1" xr:uid="{4CAFAACD-31B3-4D6E-B57A-E90255DC0840}">
          <x14:formula1>
            <xm:f>'Value Pricing Calculation Table'!$E$10:$E$14</xm:f>
          </x14:formula1>
          <xm:sqref>I41:I44</xm:sqref>
        </x14:dataValidation>
        <x14:dataValidation type="list" allowBlank="1" showInputMessage="1" showErrorMessage="1" xr:uid="{4074DE40-FFEC-4DED-888D-17F6D3816580}">
          <x14:formula1>
            <xm:f>'Value Pricing Calculation Table'!$E$10:$E$13</xm:f>
          </x14:formula1>
          <xm:sqref>L40:Q44</xm:sqref>
        </x14:dataValidation>
        <x14:dataValidation type="list" allowBlank="1" showInputMessage="1" showErrorMessage="1" xr:uid="{18AC5380-DB25-4448-AF13-E1537C6017FB}">
          <x14:formula1>
            <xm:f>'Value Pricing Calculation Table'!$J$43:$J$45</xm:f>
          </x14:formula1>
          <xm:sqref>I61</xm:sqref>
        </x14:dataValidation>
        <x14:dataValidation type="list" allowBlank="1" showInputMessage="1" showErrorMessage="1" xr:uid="{75C69F01-AD68-429A-9A35-6899E242AA8F}">
          <x14:formula1>
            <xm:f>'Value Pricing Calculation Table'!$E$33:$E$35</xm:f>
          </x14:formula1>
          <xm:sqref>I56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B4A94-58BC-43B2-A957-417E62FFB6A5}">
  <sheetPr>
    <tabColor rgb="FFC00000"/>
  </sheetPr>
  <dimension ref="A1:Q63"/>
  <sheetViews>
    <sheetView view="pageBreakPreview" topLeftCell="A46" zoomScale="70" zoomScaleNormal="55" zoomScaleSheetLayoutView="70" zoomScalePageLayoutView="55" workbookViewId="0">
      <selection activeCell="B18" sqref="B18:D19"/>
    </sheetView>
  </sheetViews>
  <sheetFormatPr defaultColWidth="9.140625" defaultRowHeight="15" x14ac:dyDescent="0.25"/>
  <cols>
    <col min="1" max="1" width="9.140625" style="125"/>
    <col min="2" max="2" width="55.5703125" style="125" customWidth="1"/>
    <col min="3" max="3" width="5.140625" style="125" customWidth="1"/>
    <col min="4" max="4" width="181.5703125" style="1" customWidth="1"/>
    <col min="5" max="5" width="20" style="13" customWidth="1"/>
    <col min="6" max="6" width="71" style="14" customWidth="1"/>
    <col min="7" max="7" width="10.5703125" style="119" customWidth="1"/>
    <col min="8" max="9" width="14.140625" style="8" customWidth="1"/>
    <col min="10" max="10" width="15.42578125" style="8" customWidth="1"/>
    <col min="11" max="11" width="56.85546875" style="7" customWidth="1"/>
    <col min="12" max="12" width="9.7109375" style="7" customWidth="1"/>
    <col min="13" max="13" width="9.140625" style="7" customWidth="1"/>
    <col min="14" max="14" width="9.7109375" style="7" customWidth="1"/>
    <col min="15" max="15" width="9.140625" style="7" customWidth="1"/>
    <col min="16" max="16" width="9.140625" style="7"/>
    <col min="17" max="17" width="9.7109375" style="7" bestFit="1" customWidth="1"/>
    <col min="18" max="16384" width="9.140625" style="7"/>
  </cols>
  <sheetData>
    <row r="1" spans="1:10" x14ac:dyDescent="0.25">
      <c r="D1" s="57"/>
      <c r="E1" s="57"/>
      <c r="F1" s="119"/>
    </row>
    <row r="2" spans="1:10" x14ac:dyDescent="0.25">
      <c r="D2" s="57"/>
      <c r="E2" s="57"/>
      <c r="F2" s="119"/>
    </row>
    <row r="3" spans="1:10" x14ac:dyDescent="0.25">
      <c r="D3" s="57"/>
      <c r="E3" s="57"/>
      <c r="F3" s="119"/>
    </row>
    <row r="4" spans="1:10" x14ac:dyDescent="0.25">
      <c r="D4" s="57"/>
      <c r="E4" s="57"/>
      <c r="F4" s="119"/>
    </row>
    <row r="5" spans="1:10" x14ac:dyDescent="0.25">
      <c r="D5" s="57"/>
      <c r="E5" s="57"/>
      <c r="F5" s="119"/>
    </row>
    <row r="6" spans="1:10" x14ac:dyDescent="0.25">
      <c r="D6" s="57"/>
      <c r="E6" s="57"/>
      <c r="F6" s="119"/>
    </row>
    <row r="7" spans="1:10" x14ac:dyDescent="0.25">
      <c r="D7" s="57"/>
      <c r="E7" s="57"/>
      <c r="F7" s="119"/>
    </row>
    <row r="8" spans="1:10" x14ac:dyDescent="0.25">
      <c r="D8" s="57"/>
      <c r="E8" s="57"/>
      <c r="F8" s="119"/>
    </row>
    <row r="9" spans="1:10" s="123" customFormat="1" x14ac:dyDescent="0.25">
      <c r="A9" s="126"/>
      <c r="B9" s="126"/>
      <c r="C9" s="126"/>
      <c r="D9" s="120"/>
      <c r="E9" s="120"/>
      <c r="F9" s="121"/>
      <c r="G9" s="121"/>
      <c r="H9" s="122"/>
      <c r="I9" s="122"/>
      <c r="J9" s="122"/>
    </row>
    <row r="10" spans="1:10" s="123" customFormat="1" x14ac:dyDescent="0.25">
      <c r="A10" s="126"/>
      <c r="B10" s="126"/>
      <c r="C10" s="126"/>
      <c r="D10" s="120"/>
      <c r="E10" s="120"/>
      <c r="F10" s="121"/>
      <c r="G10" s="121"/>
      <c r="H10" s="122"/>
      <c r="I10" s="122"/>
      <c r="J10" s="122"/>
    </row>
    <row r="11" spans="1:10" s="123" customFormat="1" x14ac:dyDescent="0.25">
      <c r="A11" s="126"/>
      <c r="B11" s="126"/>
      <c r="C11" s="126"/>
      <c r="D11" s="120"/>
      <c r="E11" s="120"/>
      <c r="F11" s="121"/>
      <c r="G11" s="121"/>
      <c r="H11" s="122"/>
      <c r="I11" s="122"/>
      <c r="J11" s="122"/>
    </row>
    <row r="12" spans="1:10" s="123" customFormat="1" x14ac:dyDescent="0.25">
      <c r="A12" s="126"/>
      <c r="B12" s="126"/>
      <c r="C12" s="126"/>
      <c r="D12" s="120"/>
      <c r="E12" s="120"/>
      <c r="F12" s="121"/>
      <c r="G12" s="121"/>
      <c r="H12" s="122"/>
      <c r="I12" s="122"/>
      <c r="J12" s="122"/>
    </row>
    <row r="13" spans="1:10" s="123" customFormat="1" ht="30" x14ac:dyDescent="0.4">
      <c r="A13" s="126"/>
      <c r="B13" s="126"/>
      <c r="C13" s="126"/>
      <c r="D13" s="335"/>
      <c r="E13" s="335"/>
      <c r="F13" s="335"/>
      <c r="G13" s="59"/>
      <c r="H13" s="122"/>
      <c r="I13" s="122"/>
      <c r="J13" s="122"/>
    </row>
    <row r="14" spans="1:10" s="123" customFormat="1" ht="45" x14ac:dyDescent="0.6">
      <c r="A14" s="126"/>
      <c r="B14" s="336" t="s">
        <v>93</v>
      </c>
      <c r="C14" s="336"/>
      <c r="D14" s="336"/>
      <c r="E14" s="336"/>
      <c r="F14" s="336"/>
      <c r="G14" s="336"/>
      <c r="H14" s="122"/>
      <c r="I14" s="122"/>
      <c r="J14" s="122"/>
    </row>
    <row r="15" spans="1:10" s="123" customFormat="1" ht="45.75" thickBot="1" x14ac:dyDescent="0.65">
      <c r="A15" s="126"/>
      <c r="B15" s="138"/>
      <c r="C15" s="138"/>
      <c r="D15" s="138"/>
      <c r="E15" s="138"/>
      <c r="F15" s="138"/>
      <c r="G15" s="138"/>
      <c r="H15" s="122"/>
      <c r="I15" s="122"/>
      <c r="J15" s="122"/>
    </row>
    <row r="16" spans="1:10" s="123" customFormat="1" ht="51" customHeight="1" thickTop="1" thickBot="1" x14ac:dyDescent="0.65">
      <c r="A16" s="126"/>
      <c r="B16" s="337" t="s">
        <v>82</v>
      </c>
      <c r="C16" s="338"/>
      <c r="D16" s="338"/>
      <c r="E16" s="339"/>
      <c r="F16" s="340"/>
      <c r="G16" s="138"/>
      <c r="H16" s="122"/>
      <c r="I16" s="122"/>
      <c r="J16" s="122"/>
    </row>
    <row r="17" spans="1:13" s="123" customFormat="1" ht="46.5" thickTop="1" thickBot="1" x14ac:dyDescent="0.65">
      <c r="A17" s="126"/>
      <c r="B17" s="83" t="s">
        <v>89</v>
      </c>
      <c r="C17" s="83"/>
      <c r="D17" s="83"/>
      <c r="E17" s="341"/>
      <c r="F17" s="342"/>
      <c r="G17" s="138"/>
      <c r="H17" s="122"/>
      <c r="I17" s="122"/>
      <c r="J17" s="122"/>
    </row>
    <row r="18" spans="1:13" s="123" customFormat="1" ht="144.75" customHeight="1" thickTop="1" x14ac:dyDescent="0.6">
      <c r="A18" s="126"/>
      <c r="B18" s="343" t="s">
        <v>198</v>
      </c>
      <c r="C18" s="344"/>
      <c r="D18" s="344"/>
      <c r="E18" s="346" t="s">
        <v>114</v>
      </c>
      <c r="F18" s="346"/>
      <c r="G18" s="138"/>
      <c r="H18" s="122"/>
      <c r="I18" s="122"/>
      <c r="J18" s="122"/>
    </row>
    <row r="19" spans="1:13" s="123" customFormat="1" ht="249.75" customHeight="1" thickBot="1" x14ac:dyDescent="0.65">
      <c r="A19" s="126"/>
      <c r="B19" s="332"/>
      <c r="C19" s="345"/>
      <c r="D19" s="345"/>
      <c r="E19" s="347" t="s">
        <v>115</v>
      </c>
      <c r="F19" s="348"/>
      <c r="G19" s="138"/>
      <c r="H19" s="122"/>
      <c r="I19" s="122"/>
      <c r="J19" s="122"/>
    </row>
    <row r="20" spans="1:13" s="123" customFormat="1" ht="46.5" thickTop="1" thickBot="1" x14ac:dyDescent="0.65">
      <c r="A20" s="126"/>
      <c r="B20" s="138"/>
      <c r="C20" s="138"/>
      <c r="D20" s="138"/>
      <c r="E20" s="138"/>
      <c r="F20" s="138"/>
      <c r="G20" s="138"/>
      <c r="H20" s="122"/>
      <c r="I20" s="122"/>
      <c r="J20" s="122"/>
    </row>
    <row r="21" spans="1:13" ht="78.75" customHeight="1" thickBot="1" x14ac:dyDescent="0.3">
      <c r="D21" s="4"/>
      <c r="E21" s="143" t="s">
        <v>11</v>
      </c>
      <c r="F21" s="242" t="s">
        <v>197</v>
      </c>
      <c r="G21" s="128"/>
      <c r="H21" s="5" t="s">
        <v>12</v>
      </c>
      <c r="I21" s="6" t="s">
        <v>13</v>
      </c>
      <c r="J21" s="5" t="s">
        <v>14</v>
      </c>
      <c r="K21" s="117" t="s">
        <v>15</v>
      </c>
      <c r="L21" s="118" t="s">
        <v>91</v>
      </c>
      <c r="M21" s="118">
        <v>1.1200000000000001</v>
      </c>
    </row>
    <row r="22" spans="1:13" ht="78" thickTop="1" thickBot="1" x14ac:dyDescent="0.3">
      <c r="B22" s="147"/>
      <c r="C22" s="147"/>
      <c r="D22" s="226" t="s">
        <v>111</v>
      </c>
      <c r="E22" s="225"/>
      <c r="F22" s="224"/>
      <c r="G22" s="129"/>
      <c r="H22" s="127"/>
      <c r="I22" s="127"/>
      <c r="J22" s="127"/>
      <c r="K22" s="135"/>
      <c r="L22" s="125"/>
      <c r="M22" s="125"/>
    </row>
    <row r="23" spans="1:13" ht="54.95" customHeight="1" thickTop="1" thickBot="1" x14ac:dyDescent="0.3">
      <c r="B23" s="240" t="s">
        <v>6</v>
      </c>
      <c r="C23" s="240"/>
      <c r="D23" s="145" t="s">
        <v>136</v>
      </c>
      <c r="E23" s="213" t="s">
        <v>16</v>
      </c>
      <c r="F23" s="241" t="s">
        <v>104</v>
      </c>
      <c r="G23" s="130"/>
      <c r="K23" s="10"/>
    </row>
    <row r="24" spans="1:13" ht="54.95" customHeight="1" x14ac:dyDescent="0.25">
      <c r="B24" s="240"/>
      <c r="C24" s="240"/>
      <c r="D24" s="145" t="s">
        <v>185</v>
      </c>
      <c r="E24" s="213" t="s">
        <v>16</v>
      </c>
      <c r="F24" s="235" t="s">
        <v>104</v>
      </c>
      <c r="G24" s="129"/>
      <c r="H24" s="5" t="s">
        <v>12</v>
      </c>
      <c r="I24" s="6" t="s">
        <v>13</v>
      </c>
      <c r="J24" s="5" t="s">
        <v>14</v>
      </c>
      <c r="K24" s="117" t="s">
        <v>15</v>
      </c>
      <c r="L24" s="118" t="s">
        <v>91</v>
      </c>
      <c r="M24" s="118">
        <v>1.1200000000000001</v>
      </c>
    </row>
    <row r="25" spans="1:13" ht="54.95" customHeight="1" x14ac:dyDescent="0.25">
      <c r="B25" s="240"/>
      <c r="C25" s="240"/>
      <c r="D25" s="145" t="s">
        <v>135</v>
      </c>
      <c r="E25" s="213" t="s">
        <v>16</v>
      </c>
      <c r="F25" s="237" t="s">
        <v>16</v>
      </c>
      <c r="G25" s="130"/>
      <c r="K25" s="10"/>
    </row>
    <row r="26" spans="1:13" ht="54.95" customHeight="1" x14ac:dyDescent="0.25">
      <c r="B26" s="240"/>
      <c r="C26" s="240"/>
      <c r="D26" s="145" t="s">
        <v>99</v>
      </c>
      <c r="E26" s="213" t="s">
        <v>16</v>
      </c>
      <c r="F26" s="237" t="str">
        <f>IF(O26="",CHAR(252),"")</f>
        <v>ü</v>
      </c>
      <c r="G26" s="130"/>
      <c r="K26" s="10"/>
    </row>
    <row r="27" spans="1:13" ht="54.95" customHeight="1" thickBot="1" x14ac:dyDescent="0.3">
      <c r="B27" s="240"/>
      <c r="C27" s="240"/>
      <c r="D27" s="146" t="s">
        <v>44</v>
      </c>
      <c r="E27" s="220" t="s">
        <v>16</v>
      </c>
      <c r="F27" s="239" t="str">
        <f>IF(O27="",CHAR(252),"")</f>
        <v>ü</v>
      </c>
      <c r="G27" s="130"/>
      <c r="K27" s="10"/>
    </row>
    <row r="28" spans="1:13" ht="54.95" customHeight="1" thickTop="1" x14ac:dyDescent="0.25">
      <c r="B28" s="334" t="s">
        <v>5</v>
      </c>
      <c r="C28" s="215"/>
      <c r="D28" s="145" t="s">
        <v>46</v>
      </c>
      <c r="E28" s="213" t="s">
        <v>16</v>
      </c>
      <c r="F28" s="238" t="s">
        <v>196</v>
      </c>
      <c r="G28" s="129"/>
      <c r="H28" s="7"/>
      <c r="I28" s="7"/>
      <c r="J28" s="7"/>
    </row>
    <row r="29" spans="1:13" ht="54.95" customHeight="1" thickBot="1" x14ac:dyDescent="0.3">
      <c r="B29" s="334"/>
      <c r="C29" s="215"/>
      <c r="D29" s="145" t="s">
        <v>195</v>
      </c>
      <c r="E29" s="213" t="s">
        <v>16</v>
      </c>
      <c r="F29" s="237" t="s">
        <v>16</v>
      </c>
      <c r="G29" s="131"/>
      <c r="H29" s="15">
        <f>40*12</f>
        <v>480</v>
      </c>
      <c r="I29" s="15">
        <f>40*12</f>
        <v>480</v>
      </c>
      <c r="J29" s="15">
        <f>40*12</f>
        <v>480</v>
      </c>
      <c r="K29" s="7">
        <f>40*12</f>
        <v>480</v>
      </c>
    </row>
    <row r="30" spans="1:13" ht="54.95" customHeight="1" thickBot="1" x14ac:dyDescent="0.3">
      <c r="B30" s="334"/>
      <c r="C30" s="215"/>
      <c r="D30" s="145" t="s">
        <v>194</v>
      </c>
      <c r="E30" s="213" t="s">
        <v>16</v>
      </c>
      <c r="F30" s="236" t="s">
        <v>16</v>
      </c>
      <c r="G30" s="131"/>
      <c r="H30" s="17"/>
      <c r="I30" s="16"/>
      <c r="J30" s="16"/>
      <c r="K30" s="16"/>
    </row>
    <row r="31" spans="1:13" ht="54.95" customHeight="1" thickBot="1" x14ac:dyDescent="0.3">
      <c r="B31" s="334"/>
      <c r="C31" s="215"/>
      <c r="D31" s="144" t="s">
        <v>193</v>
      </c>
      <c r="E31" s="213" t="s">
        <v>16</v>
      </c>
      <c r="F31" s="235" t="s">
        <v>104</v>
      </c>
      <c r="G31" s="131"/>
      <c r="H31" s="15">
        <v>0</v>
      </c>
      <c r="I31" s="15">
        <f>25*12</f>
        <v>300</v>
      </c>
      <c r="J31" s="15">
        <f>25*12</f>
        <v>300</v>
      </c>
      <c r="K31" s="15">
        <f>25*12</f>
        <v>300</v>
      </c>
    </row>
    <row r="32" spans="1:13" ht="144" thickTop="1" x14ac:dyDescent="0.25">
      <c r="B32" s="334" t="s">
        <v>4</v>
      </c>
      <c r="C32" s="215"/>
      <c r="D32" s="218" t="s">
        <v>192</v>
      </c>
      <c r="E32" s="217" t="s">
        <v>16</v>
      </c>
      <c r="F32" s="234" t="s">
        <v>16</v>
      </c>
      <c r="G32" s="131"/>
      <c r="H32" s="15"/>
      <c r="I32" s="15"/>
      <c r="J32" s="15"/>
      <c r="K32" s="15"/>
    </row>
    <row r="33" spans="2:13" ht="54.95" customHeight="1" x14ac:dyDescent="0.25">
      <c r="B33" s="334"/>
      <c r="C33" s="215"/>
      <c r="D33" s="233" t="s">
        <v>191</v>
      </c>
      <c r="E33" s="213" t="s">
        <v>16</v>
      </c>
      <c r="F33" s="216" t="s">
        <v>16</v>
      </c>
      <c r="G33" s="131"/>
      <c r="H33" s="15"/>
      <c r="I33" s="15"/>
      <c r="J33" s="15"/>
      <c r="K33" s="15"/>
    </row>
    <row r="34" spans="2:13" ht="54.95" customHeight="1" x14ac:dyDescent="0.25">
      <c r="B34" s="334"/>
      <c r="C34" s="215"/>
      <c r="D34" s="233" t="s">
        <v>105</v>
      </c>
      <c r="E34" s="213" t="s">
        <v>16</v>
      </c>
      <c r="F34" s="216" t="s">
        <v>16</v>
      </c>
      <c r="G34" s="131"/>
      <c r="H34" s="15"/>
      <c r="I34" s="15"/>
      <c r="J34" s="15"/>
      <c r="K34" s="15"/>
    </row>
    <row r="35" spans="2:13" ht="54.95" customHeight="1" x14ac:dyDescent="0.25">
      <c r="B35" s="334"/>
      <c r="C35" s="215"/>
      <c r="D35" s="233" t="s">
        <v>154</v>
      </c>
      <c r="E35" s="213" t="s">
        <v>16</v>
      </c>
      <c r="F35" s="216" t="s">
        <v>16</v>
      </c>
      <c r="G35" s="131"/>
      <c r="H35" s="15"/>
      <c r="I35" s="15"/>
      <c r="J35" s="15"/>
      <c r="K35" s="15"/>
    </row>
    <row r="36" spans="2:13" ht="54.95" customHeight="1" thickBot="1" x14ac:dyDescent="0.3">
      <c r="B36" s="334"/>
      <c r="C36" s="215"/>
      <c r="D36" s="232" t="s">
        <v>155</v>
      </c>
      <c r="E36" s="220" t="s">
        <v>16</v>
      </c>
      <c r="F36" s="212" t="s">
        <v>16</v>
      </c>
      <c r="G36" s="131"/>
      <c r="H36" s="15">
        <v>0</v>
      </c>
      <c r="I36" s="15">
        <v>0</v>
      </c>
      <c r="J36" s="15">
        <v>0</v>
      </c>
      <c r="K36" s="15">
        <v>0</v>
      </c>
    </row>
    <row r="37" spans="2:13" ht="54.95" customHeight="1" thickTop="1" thickBot="1" x14ac:dyDescent="0.3">
      <c r="B37" s="215" t="s">
        <v>3</v>
      </c>
      <c r="C37" s="215"/>
      <c r="D37" s="231" t="s">
        <v>106</v>
      </c>
      <c r="E37" s="230" t="s">
        <v>16</v>
      </c>
      <c r="F37" s="229" t="s">
        <v>104</v>
      </c>
      <c r="G37" s="131"/>
      <c r="H37" s="15"/>
      <c r="I37" s="15"/>
      <c r="J37" s="15"/>
      <c r="K37" s="15"/>
    </row>
    <row r="38" spans="2:13" ht="54.95" customHeight="1" thickTop="1" x14ac:dyDescent="0.25">
      <c r="B38" s="334" t="s">
        <v>2</v>
      </c>
      <c r="C38" s="215"/>
      <c r="D38" s="218" t="s">
        <v>157</v>
      </c>
      <c r="E38" s="217" t="s">
        <v>16</v>
      </c>
      <c r="F38" s="228" t="s">
        <v>104</v>
      </c>
      <c r="G38" s="124"/>
      <c r="H38" s="15">
        <v>0</v>
      </c>
      <c r="I38" s="15">
        <v>0</v>
      </c>
      <c r="J38" s="15">
        <v>0</v>
      </c>
      <c r="K38" s="15">
        <f>10*12</f>
        <v>120</v>
      </c>
    </row>
    <row r="39" spans="2:13" ht="54.95" customHeight="1" x14ac:dyDescent="0.25">
      <c r="B39" s="334"/>
      <c r="C39" s="215"/>
      <c r="D39" s="214" t="s">
        <v>212</v>
      </c>
      <c r="E39" s="213" t="s">
        <v>16</v>
      </c>
      <c r="F39" s="227" t="s">
        <v>104</v>
      </c>
      <c r="G39" s="124"/>
      <c r="H39" s="15"/>
      <c r="I39" s="15"/>
      <c r="J39" s="15"/>
      <c r="K39" s="15"/>
    </row>
    <row r="40" spans="2:13" ht="54.95" customHeight="1" thickBot="1" x14ac:dyDescent="0.3">
      <c r="B40" s="334"/>
      <c r="C40" s="215"/>
      <c r="D40" s="214" t="s">
        <v>54</v>
      </c>
      <c r="E40" s="213" t="s">
        <v>16</v>
      </c>
      <c r="F40" s="216" t="s">
        <v>16</v>
      </c>
      <c r="G40" s="129"/>
    </row>
    <row r="41" spans="2:13" ht="78" thickTop="1" thickBot="1" x14ac:dyDescent="0.3">
      <c r="B41" s="147"/>
      <c r="C41" s="147"/>
      <c r="D41" s="226" t="s">
        <v>111</v>
      </c>
      <c r="E41" s="225"/>
      <c r="F41" s="224"/>
      <c r="G41" s="129"/>
      <c r="H41" s="127"/>
      <c r="I41" s="127"/>
      <c r="J41" s="127"/>
      <c r="K41" s="135"/>
      <c r="L41" s="125"/>
      <c r="M41" s="125"/>
    </row>
    <row r="42" spans="2:13" ht="54.95" customHeight="1" thickTop="1" x14ac:dyDescent="0.25">
      <c r="B42" s="334" t="s">
        <v>1</v>
      </c>
      <c r="C42" s="215"/>
      <c r="D42" s="214" t="s">
        <v>112</v>
      </c>
      <c r="E42" s="213" t="s">
        <v>16</v>
      </c>
      <c r="F42" s="222" t="s">
        <v>104</v>
      </c>
      <c r="G42" s="131"/>
      <c r="H42" s="15"/>
      <c r="I42" s="15"/>
      <c r="J42" s="15"/>
    </row>
    <row r="43" spans="2:13" ht="54.95" customHeight="1" thickBot="1" x14ac:dyDescent="0.3">
      <c r="B43" s="334"/>
      <c r="C43" s="215"/>
      <c r="D43" s="221" t="s">
        <v>159</v>
      </c>
      <c r="E43" s="220" t="s">
        <v>16</v>
      </c>
      <c r="F43" s="212" t="s">
        <v>16</v>
      </c>
      <c r="G43" s="131"/>
      <c r="H43" s="15">
        <v>0</v>
      </c>
      <c r="I43" s="15">
        <f>1.5*55*12</f>
        <v>990</v>
      </c>
      <c r="J43" s="15">
        <f>1.5*55*12</f>
        <v>990</v>
      </c>
      <c r="K43" s="9">
        <f>J43/2</f>
        <v>495</v>
      </c>
      <c r="L43" s="9"/>
    </row>
    <row r="44" spans="2:13" ht="54.95" customHeight="1" thickTop="1" x14ac:dyDescent="0.25">
      <c r="B44" s="334" t="s">
        <v>0</v>
      </c>
      <c r="C44" s="215"/>
      <c r="D44" s="218" t="s">
        <v>160</v>
      </c>
      <c r="E44" s="217" t="s">
        <v>16</v>
      </c>
      <c r="F44" s="223" t="s">
        <v>104</v>
      </c>
      <c r="G44" s="131"/>
      <c r="H44" s="15">
        <f>SUM($K$49:$K$50)*4</f>
        <v>600</v>
      </c>
      <c r="I44" s="15">
        <f>SUM($K$49:$K$50)*4</f>
        <v>600</v>
      </c>
      <c r="J44" s="15">
        <f>SUM($K$49:$K$50)*4</f>
        <v>600</v>
      </c>
      <c r="K44" s="7">
        <v>100</v>
      </c>
      <c r="L44" s="7" t="s">
        <v>17</v>
      </c>
    </row>
    <row r="45" spans="2:13" ht="54.95" customHeight="1" x14ac:dyDescent="0.25">
      <c r="B45" s="334"/>
      <c r="C45" s="215"/>
      <c r="D45" s="214" t="s">
        <v>161</v>
      </c>
      <c r="E45" s="213" t="s">
        <v>16</v>
      </c>
      <c r="F45" s="222" t="s">
        <v>104</v>
      </c>
      <c r="G45" s="131"/>
      <c r="H45" s="15"/>
      <c r="I45" s="15"/>
      <c r="J45" s="15"/>
      <c r="K45" s="7">
        <v>50</v>
      </c>
      <c r="L45" s="7" t="s">
        <v>92</v>
      </c>
    </row>
    <row r="46" spans="2:13" ht="54.95" customHeight="1" x14ac:dyDescent="0.25">
      <c r="B46" s="334"/>
      <c r="C46" s="215"/>
      <c r="D46" s="214" t="s">
        <v>162</v>
      </c>
      <c r="E46" s="213" t="s">
        <v>16</v>
      </c>
      <c r="F46" s="222" t="s">
        <v>104</v>
      </c>
      <c r="G46" s="132"/>
      <c r="H46" s="8">
        <v>0</v>
      </c>
      <c r="I46" s="8">
        <v>0</v>
      </c>
      <c r="J46" s="8">
        <v>0</v>
      </c>
    </row>
    <row r="47" spans="2:13" ht="54.95" customHeight="1" x14ac:dyDescent="0.25">
      <c r="B47" s="334"/>
      <c r="C47" s="215"/>
      <c r="D47" s="214" t="s">
        <v>163</v>
      </c>
      <c r="E47" s="213" t="s">
        <v>16</v>
      </c>
      <c r="F47" s="222" t="s">
        <v>104</v>
      </c>
      <c r="G47" s="129"/>
    </row>
    <row r="48" spans="2:13" ht="54.95" customHeight="1" thickBot="1" x14ac:dyDescent="0.3">
      <c r="B48" s="334"/>
      <c r="C48" s="215"/>
      <c r="D48" s="221" t="s">
        <v>164</v>
      </c>
      <c r="E48" s="220" t="s">
        <v>16</v>
      </c>
      <c r="F48" s="219" t="s">
        <v>104</v>
      </c>
      <c r="G48" s="131"/>
      <c r="H48" s="15">
        <f>1*110*4</f>
        <v>440</v>
      </c>
      <c r="I48" s="15">
        <f>1*110*4</f>
        <v>440</v>
      </c>
      <c r="J48" s="15">
        <f>1*110*12</f>
        <v>1320</v>
      </c>
    </row>
    <row r="49" spans="1:17" ht="54.95" customHeight="1" thickTop="1" x14ac:dyDescent="0.25">
      <c r="B49" s="334" t="s">
        <v>122</v>
      </c>
      <c r="C49" s="215"/>
      <c r="D49" s="218" t="s">
        <v>190</v>
      </c>
      <c r="E49" s="217" t="s">
        <v>16</v>
      </c>
      <c r="F49" s="216" t="s">
        <v>16</v>
      </c>
      <c r="G49" s="131"/>
      <c r="H49" s="15">
        <f>SUM($K$49:$K$50)*4</f>
        <v>600</v>
      </c>
      <c r="I49" s="15">
        <f>SUM($K$49:$K$50)*4</f>
        <v>600</v>
      </c>
      <c r="J49" s="15">
        <f>SUM($K$49:$K$50)*4</f>
        <v>600</v>
      </c>
      <c r="K49" s="7">
        <v>100</v>
      </c>
      <c r="L49" s="7" t="s">
        <v>17</v>
      </c>
    </row>
    <row r="50" spans="1:17" ht="54.95" customHeight="1" x14ac:dyDescent="0.25">
      <c r="B50" s="334"/>
      <c r="C50" s="215"/>
      <c r="D50" s="214" t="s">
        <v>81</v>
      </c>
      <c r="E50" s="213" t="s">
        <v>16</v>
      </c>
      <c r="F50" s="216" t="s">
        <v>16</v>
      </c>
      <c r="G50" s="131"/>
      <c r="H50" s="15"/>
      <c r="I50" s="15"/>
      <c r="J50" s="15"/>
      <c r="K50" s="7">
        <v>50</v>
      </c>
      <c r="L50" s="7" t="s">
        <v>92</v>
      </c>
    </row>
    <row r="51" spans="1:17" ht="54.95" customHeight="1" x14ac:dyDescent="0.25">
      <c r="B51" s="334"/>
      <c r="C51" s="215"/>
      <c r="D51" s="214" t="s">
        <v>189</v>
      </c>
      <c r="E51" s="213" t="s">
        <v>16</v>
      </c>
      <c r="F51" s="216" t="s">
        <v>16</v>
      </c>
      <c r="G51" s="132"/>
      <c r="H51" s="8">
        <v>0</v>
      </c>
      <c r="I51" s="8">
        <v>0</v>
      </c>
      <c r="J51" s="8">
        <v>0</v>
      </c>
    </row>
    <row r="52" spans="1:17" ht="54.95" customHeight="1" thickBot="1" x14ac:dyDescent="0.3">
      <c r="B52" s="334"/>
      <c r="C52" s="215"/>
      <c r="D52" s="214" t="s">
        <v>188</v>
      </c>
      <c r="E52" s="213" t="s">
        <v>16</v>
      </c>
      <c r="F52" s="212" t="s">
        <v>16</v>
      </c>
      <c r="G52" s="129"/>
    </row>
    <row r="53" spans="1:17" s="119" customFormat="1" ht="50.25" thickTop="1" x14ac:dyDescent="0.25">
      <c r="B53" s="125"/>
      <c r="C53" s="125"/>
      <c r="D53" s="139" t="s">
        <v>18</v>
      </c>
      <c r="E53" s="11"/>
      <c r="F53" s="140">
        <v>400</v>
      </c>
      <c r="H53" s="8"/>
      <c r="I53" s="8"/>
      <c r="J53" s="8"/>
      <c r="K53" s="7"/>
      <c r="L53" s="7"/>
      <c r="M53" s="7"/>
      <c r="N53" s="7"/>
      <c r="O53" s="7"/>
      <c r="P53" s="7"/>
      <c r="Q53" s="7"/>
    </row>
    <row r="54" spans="1:17" s="119" customFormat="1" ht="50.25" thickBot="1" x14ac:dyDescent="0.3">
      <c r="B54" s="125"/>
      <c r="C54" s="125"/>
      <c r="D54" s="141" t="s">
        <v>19</v>
      </c>
      <c r="E54" s="12"/>
      <c r="F54" s="142">
        <v>500</v>
      </c>
      <c r="H54" s="8"/>
      <c r="I54" s="8"/>
      <c r="J54" s="8"/>
      <c r="K54" s="7"/>
      <c r="L54" s="7"/>
      <c r="M54" s="7"/>
      <c r="N54" s="7"/>
      <c r="O54" s="7"/>
      <c r="P54" s="7"/>
      <c r="Q54" s="7"/>
    </row>
    <row r="55" spans="1:17" s="137" customFormat="1" ht="45" thickTop="1" x14ac:dyDescent="0.25">
      <c r="B55" s="125"/>
      <c r="C55" s="125"/>
      <c r="D55" s="134"/>
      <c r="E55" s="136"/>
      <c r="F55" s="130"/>
      <c r="N55" s="137" t="e">
        <f>#REF!/12</f>
        <v>#REF!</v>
      </c>
    </row>
    <row r="58" spans="1:17" s="119" customFormat="1" x14ac:dyDescent="0.25">
      <c r="B58" s="127"/>
      <c r="C58" s="127"/>
      <c r="D58" s="1"/>
      <c r="E58" s="13"/>
      <c r="F58" s="14"/>
      <c r="H58" s="8"/>
      <c r="I58" s="8"/>
      <c r="J58" s="8"/>
      <c r="K58" s="7"/>
      <c r="L58" s="7"/>
      <c r="M58" s="7"/>
      <c r="N58" s="7"/>
      <c r="O58" s="7"/>
      <c r="P58" s="7"/>
      <c r="Q58" s="7"/>
    </row>
    <row r="59" spans="1:17" s="119" customFormat="1" x14ac:dyDescent="0.25">
      <c r="B59" s="127"/>
      <c r="C59" s="127"/>
      <c r="D59" s="1"/>
      <c r="E59" s="13"/>
      <c r="F59" s="14"/>
      <c r="H59" s="8"/>
      <c r="I59" s="8"/>
      <c r="J59" s="8"/>
      <c r="K59" s="7"/>
      <c r="L59" s="7"/>
      <c r="M59" s="7"/>
      <c r="N59" s="7"/>
      <c r="O59" s="7"/>
      <c r="P59" s="7"/>
      <c r="Q59" s="7"/>
    </row>
    <row r="60" spans="1:17" s="1" customFormat="1" x14ac:dyDescent="0.25">
      <c r="A60" s="211"/>
      <c r="B60" s="127"/>
      <c r="C60" s="127"/>
      <c r="E60" s="13"/>
      <c r="F60" s="14"/>
      <c r="G60" s="119"/>
      <c r="H60" s="8"/>
      <c r="I60" s="8"/>
      <c r="J60" s="8"/>
      <c r="K60" s="7"/>
      <c r="L60" s="7"/>
      <c r="M60" s="7"/>
      <c r="N60" s="7"/>
      <c r="O60" s="7"/>
      <c r="P60" s="7"/>
      <c r="Q60" s="7"/>
    </row>
    <row r="61" spans="1:17" s="1" customFormat="1" x14ac:dyDescent="0.25">
      <c r="A61" s="211"/>
      <c r="B61" s="119"/>
      <c r="C61" s="119"/>
      <c r="E61" s="13"/>
      <c r="F61" s="14"/>
      <c r="G61" s="119"/>
      <c r="H61" s="8"/>
      <c r="I61" s="8"/>
      <c r="J61" s="8"/>
      <c r="K61" s="7"/>
      <c r="L61" s="7"/>
      <c r="M61" s="7"/>
      <c r="N61" s="7"/>
      <c r="O61" s="7"/>
      <c r="P61" s="7"/>
      <c r="Q61" s="7"/>
    </row>
    <row r="62" spans="1:17" s="1" customFormat="1" x14ac:dyDescent="0.25">
      <c r="A62" s="211"/>
      <c r="B62" s="119"/>
      <c r="C62" s="119"/>
      <c r="E62" s="13"/>
      <c r="F62" s="14"/>
      <c r="G62" s="119"/>
      <c r="H62" s="8"/>
      <c r="I62" s="8"/>
      <c r="J62" s="8"/>
      <c r="K62" s="7"/>
      <c r="L62" s="7"/>
      <c r="M62" s="7"/>
      <c r="N62" s="7"/>
      <c r="O62" s="7"/>
      <c r="P62" s="7"/>
      <c r="Q62" s="7"/>
    </row>
    <row r="63" spans="1:17" s="1" customFormat="1" x14ac:dyDescent="0.25">
      <c r="A63" s="211"/>
      <c r="B63" s="119"/>
      <c r="C63" s="119"/>
      <c r="E63" s="13"/>
      <c r="F63" s="14"/>
      <c r="G63" s="119"/>
      <c r="H63" s="8"/>
      <c r="I63" s="8"/>
      <c r="J63" s="8"/>
      <c r="K63" s="7"/>
      <c r="L63" s="7"/>
      <c r="M63" s="7"/>
      <c r="N63" s="7"/>
      <c r="O63" s="7"/>
      <c r="P63" s="7"/>
      <c r="Q63" s="7"/>
    </row>
  </sheetData>
  <mergeCells count="14">
    <mergeCell ref="B49:B52"/>
    <mergeCell ref="D13:F13"/>
    <mergeCell ref="B14:G14"/>
    <mergeCell ref="B16:D16"/>
    <mergeCell ref="E16:F16"/>
    <mergeCell ref="E17:F17"/>
    <mergeCell ref="B18:D19"/>
    <mergeCell ref="E18:F18"/>
    <mergeCell ref="E19:F19"/>
    <mergeCell ref="B28:B31"/>
    <mergeCell ref="B32:B36"/>
    <mergeCell ref="B38:B40"/>
    <mergeCell ref="B42:B43"/>
    <mergeCell ref="B44:B48"/>
  </mergeCells>
  <conditionalFormatting sqref="B14:C16">
    <cfRule type="containsText" dxfId="20" priority="8" operator="containsText" text="REMOVE">
      <formula>NOT(ISERROR(SEARCH("REMOVE",B14)))</formula>
    </cfRule>
  </conditionalFormatting>
  <conditionalFormatting sqref="B20:C20">
    <cfRule type="containsText" dxfId="19" priority="9" operator="containsText" text="REMOVE">
      <formula>NOT(ISERROR(SEARCH("REMOVE",B20)))</formula>
    </cfRule>
  </conditionalFormatting>
  <conditionalFormatting sqref="B17:D17 B18:C18">
    <cfRule type="containsText" dxfId="18" priority="1" operator="containsText" text="REMOVE">
      <formula>NOT(ISERROR(SEARCH("REMOVE",B17)))</formula>
    </cfRule>
  </conditionalFormatting>
  <conditionalFormatting sqref="D2:E12 D13">
    <cfRule type="containsText" dxfId="17" priority="10" operator="containsText" text="REMOVE">
      <formula>NOT(ISERROR(SEARCH("REMOVE",D2)))</formula>
    </cfRule>
  </conditionalFormatting>
  <conditionalFormatting sqref="E16:E18">
    <cfRule type="containsText" dxfId="16" priority="3" operator="containsText" text="N/A">
      <formula>NOT(ISERROR(SEARCH("N/A",E16)))</formula>
    </cfRule>
    <cfRule type="containsText" dxfId="15" priority="4" operator="containsText" text="DO NOT">
      <formula>NOT(ISERROR(SEARCH("DO NOT",E16)))</formula>
    </cfRule>
  </conditionalFormatting>
  <conditionalFormatting sqref="E16:E19">
    <cfRule type="cellIs" dxfId="14" priority="2" operator="equal">
      <formula>"Exclude"</formula>
    </cfRule>
  </conditionalFormatting>
  <conditionalFormatting sqref="E18">
    <cfRule type="cellIs" dxfId="13" priority="5" operator="equal">
      <formula>""</formula>
    </cfRule>
  </conditionalFormatting>
  <conditionalFormatting sqref="E18:E19">
    <cfRule type="containsText" dxfId="12" priority="6" operator="containsText" text="N/A">
      <formula>NOT(ISERROR(SEARCH("N/A",E18)))</formula>
    </cfRule>
    <cfRule type="containsText" dxfId="11" priority="7" operator="containsText" text="DO NOT">
      <formula>NOT(ISERROR(SEARCH("DO NOT",E18)))</formula>
    </cfRule>
  </conditionalFormatting>
  <printOptions horizontalCentered="1"/>
  <pageMargins left="0.19685039370078741" right="0.19685039370078741" top="0.19685039370078741" bottom="0.98425196850393704" header="0.19685039370078741" footer="0.11811023622047245"/>
  <pageSetup scale="25" orientation="portrait" r:id="rId1"/>
  <headerFooter alignWithMargins="0">
    <oddFooter>&amp;R&amp;"Times New Roman,Regular"&amp;14&amp;K01+029 &amp;20Page &amp;P of &amp;N
&amp;"Times New Roman,Bold"K Liu Accounting Services Inc.&amp;"Times New Roman,Regular"
Telephone (204) 275-7531
Fax (204) 504-4095
kliu@kliuaccounting.com
www.kliuaccounting.com
@KLiuAccounting</oddFooter>
    <evenFooter>&amp;R&amp;K7030A0&amp;P of &amp;N</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AECBF-CDD7-4B5C-BC7E-2D7644A34C9E}">
  <sheetPr>
    <tabColor theme="8"/>
  </sheetPr>
  <dimension ref="A1:BE58"/>
  <sheetViews>
    <sheetView topLeftCell="A40" zoomScale="70" zoomScaleNormal="70" zoomScaleSheetLayoutView="70" zoomScalePageLayoutView="55" workbookViewId="0">
      <selection activeCell="C43" sqref="C43"/>
    </sheetView>
  </sheetViews>
  <sheetFormatPr defaultColWidth="9.140625" defaultRowHeight="15" x14ac:dyDescent="0.25"/>
  <cols>
    <col min="1" max="1" width="9.140625" style="302"/>
    <col min="2" max="2" width="55.5703125" style="302" customWidth="1"/>
    <col min="3" max="3" width="206.140625" style="105" bestFit="1" customWidth="1"/>
    <col min="4" max="4" width="20" style="303" customWidth="1"/>
    <col min="5" max="5" width="71" style="304" customWidth="1"/>
    <col min="6" max="6" width="10.5703125" style="304" customWidth="1"/>
    <col min="7" max="8" width="14.140625" style="305" hidden="1" customWidth="1"/>
    <col min="9" max="9" width="15.42578125" style="305" hidden="1" customWidth="1"/>
    <col min="10" max="10" width="56.85546875" style="302" hidden="1" customWidth="1"/>
    <col min="11" max="11" width="9.7109375" style="302" hidden="1" customWidth="1"/>
    <col min="12" max="12" width="9.140625" style="302" hidden="1" customWidth="1"/>
    <col min="13" max="13" width="9.7109375" style="302" hidden="1" customWidth="1"/>
    <col min="14" max="14" width="9.140625" style="302" hidden="1" customWidth="1"/>
    <col min="15" max="15" width="0" style="302" hidden="1" customWidth="1"/>
    <col min="16" max="16" width="9.7109375" style="302" hidden="1" customWidth="1"/>
    <col min="17" max="57" width="0" style="302" hidden="1" customWidth="1"/>
    <col min="58" max="16384" width="9.140625" style="302"/>
  </cols>
  <sheetData>
    <row r="1" spans="1:57" x14ac:dyDescent="0.25">
      <c r="A1" s="243"/>
      <c r="B1" s="243"/>
      <c r="C1" s="57"/>
      <c r="D1" s="57"/>
      <c r="E1" s="244"/>
      <c r="F1" s="244"/>
      <c r="G1" s="245"/>
      <c r="H1" s="245"/>
      <c r="I1" s="245"/>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row>
    <row r="2" spans="1:57" x14ac:dyDescent="0.25">
      <c r="A2" s="243"/>
      <c r="B2" s="243"/>
      <c r="C2" s="57"/>
      <c r="D2" s="57"/>
      <c r="E2" s="244"/>
      <c r="F2" s="244"/>
      <c r="G2" s="245"/>
      <c r="H2" s="245"/>
      <c r="I2" s="245"/>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row>
    <row r="3" spans="1:57" x14ac:dyDescent="0.25">
      <c r="A3" s="243"/>
      <c r="B3" s="243"/>
      <c r="C3" s="57"/>
      <c r="D3" s="57"/>
      <c r="E3" s="244"/>
      <c r="F3" s="244"/>
      <c r="G3" s="245"/>
      <c r="H3" s="245"/>
      <c r="I3" s="245"/>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row>
    <row r="4" spans="1:57" x14ac:dyDescent="0.25">
      <c r="A4" s="243"/>
      <c r="B4" s="243"/>
      <c r="C4" s="57"/>
      <c r="D4" s="57"/>
      <c r="E4" s="244"/>
      <c r="F4" s="244"/>
      <c r="G4" s="245"/>
      <c r="H4" s="245"/>
      <c r="I4" s="245"/>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row>
    <row r="5" spans="1:57" x14ac:dyDescent="0.25">
      <c r="A5" s="243"/>
      <c r="B5" s="243"/>
      <c r="C5" s="57"/>
      <c r="D5" s="57"/>
      <c r="E5" s="244"/>
      <c r="F5" s="244"/>
      <c r="G5" s="245"/>
      <c r="H5" s="245"/>
      <c r="I5" s="245"/>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B5" s="246"/>
      <c r="BC5" s="246"/>
      <c r="BD5" s="246"/>
      <c r="BE5" s="246"/>
    </row>
    <row r="6" spans="1:57" x14ac:dyDescent="0.25">
      <c r="A6" s="243"/>
      <c r="B6" s="243"/>
      <c r="C6" s="57"/>
      <c r="D6" s="57"/>
      <c r="E6" s="244"/>
      <c r="F6" s="244"/>
      <c r="G6" s="245"/>
      <c r="H6" s="245"/>
      <c r="I6" s="245"/>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row>
    <row r="7" spans="1:57" x14ac:dyDescent="0.25">
      <c r="A7" s="243"/>
      <c r="B7" s="243"/>
      <c r="C7" s="57"/>
      <c r="D7" s="57"/>
      <c r="E7" s="244"/>
      <c r="F7" s="244"/>
      <c r="G7" s="245"/>
      <c r="H7" s="245"/>
      <c r="I7" s="245"/>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6"/>
      <c r="BB7" s="246"/>
      <c r="BC7" s="246"/>
      <c r="BD7" s="246"/>
      <c r="BE7" s="246"/>
    </row>
    <row r="8" spans="1:57" x14ac:dyDescent="0.25">
      <c r="A8" s="243"/>
      <c r="B8" s="243"/>
      <c r="C8" s="57"/>
      <c r="D8" s="57"/>
      <c r="E8" s="244"/>
      <c r="F8" s="244"/>
      <c r="G8" s="245"/>
      <c r="H8" s="245"/>
      <c r="I8" s="245"/>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row>
    <row r="9" spans="1:57" s="306" customFormat="1" x14ac:dyDescent="0.25">
      <c r="A9" s="247"/>
      <c r="B9" s="247"/>
      <c r="C9" s="120"/>
      <c r="D9" s="120"/>
      <c r="E9" s="248"/>
      <c r="F9" s="248"/>
      <c r="G9" s="249"/>
      <c r="H9" s="249"/>
      <c r="I9" s="249"/>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row>
    <row r="10" spans="1:57" s="306" customFormat="1" x14ac:dyDescent="0.25">
      <c r="A10" s="247"/>
      <c r="B10" s="247"/>
      <c r="C10" s="120"/>
      <c r="D10" s="120"/>
      <c r="E10" s="248"/>
      <c r="F10" s="248"/>
      <c r="G10" s="249"/>
      <c r="H10" s="249"/>
      <c r="I10" s="249"/>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row>
    <row r="11" spans="1:57" s="306" customFormat="1" x14ac:dyDescent="0.25">
      <c r="A11" s="247"/>
      <c r="B11" s="247"/>
      <c r="C11" s="120"/>
      <c r="D11" s="120"/>
      <c r="E11" s="248"/>
      <c r="F11" s="248"/>
      <c r="G11" s="249"/>
      <c r="H11" s="249"/>
      <c r="I11" s="249"/>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row>
    <row r="12" spans="1:57" s="306" customFormat="1" x14ac:dyDescent="0.25">
      <c r="A12" s="247"/>
      <c r="B12" s="247"/>
      <c r="C12" s="120"/>
      <c r="D12" s="120"/>
      <c r="E12" s="248"/>
      <c r="F12" s="248"/>
      <c r="G12" s="249"/>
      <c r="H12" s="249"/>
      <c r="I12" s="249"/>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row>
    <row r="13" spans="1:57" s="306" customFormat="1" ht="30" x14ac:dyDescent="0.4">
      <c r="A13" s="247"/>
      <c r="B13" s="247"/>
      <c r="C13" s="335"/>
      <c r="D13" s="335"/>
      <c r="E13" s="335"/>
      <c r="F13" s="59"/>
      <c r="G13" s="249"/>
      <c r="H13" s="249"/>
      <c r="I13" s="249"/>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row>
    <row r="14" spans="1:57" s="306" customFormat="1" ht="45" x14ac:dyDescent="0.6">
      <c r="A14" s="247"/>
      <c r="B14" s="336" t="s">
        <v>93</v>
      </c>
      <c r="C14" s="336"/>
      <c r="D14" s="336"/>
      <c r="E14" s="336"/>
      <c r="F14" s="336"/>
      <c r="G14" s="249"/>
      <c r="H14" s="249"/>
      <c r="I14" s="249"/>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row>
    <row r="15" spans="1:57" s="306" customFormat="1" ht="45" x14ac:dyDescent="0.6">
      <c r="A15" s="247"/>
      <c r="B15" s="138"/>
      <c r="C15" s="138"/>
      <c r="D15" s="138"/>
      <c r="E15" s="138"/>
      <c r="F15" s="138"/>
      <c r="G15" s="249"/>
      <c r="H15" s="249"/>
      <c r="I15" s="249"/>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row>
    <row r="16" spans="1:57" s="306" customFormat="1" ht="51" customHeight="1" thickBot="1" x14ac:dyDescent="0.65">
      <c r="A16" s="247"/>
      <c r="B16" s="350" t="s">
        <v>82</v>
      </c>
      <c r="C16" s="351"/>
      <c r="D16" s="352"/>
      <c r="E16" s="353"/>
      <c r="F16" s="138"/>
      <c r="G16" s="249"/>
      <c r="H16" s="249"/>
      <c r="I16" s="249"/>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row>
    <row r="17" spans="1:57" s="306" customFormat="1" ht="46.5" thickTop="1" thickBot="1" x14ac:dyDescent="0.65">
      <c r="A17" s="247"/>
      <c r="B17" s="83" t="s">
        <v>89</v>
      </c>
      <c r="C17" s="83"/>
      <c r="D17" s="354"/>
      <c r="E17" s="342"/>
      <c r="F17" s="138"/>
      <c r="G17" s="249"/>
      <c r="H17" s="249"/>
      <c r="I17" s="249"/>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0"/>
      <c r="BC17" s="250"/>
      <c r="BD17" s="250"/>
      <c r="BE17" s="250"/>
    </row>
    <row r="18" spans="1:57" s="306" customFormat="1" ht="144.75" customHeight="1" thickTop="1" x14ac:dyDescent="0.6">
      <c r="A18" s="247"/>
      <c r="B18" s="343" t="s">
        <v>198</v>
      </c>
      <c r="C18" s="344"/>
      <c r="D18" s="346" t="s">
        <v>114</v>
      </c>
      <c r="E18" s="346"/>
      <c r="F18" s="138"/>
      <c r="G18" s="249"/>
      <c r="H18" s="249"/>
      <c r="I18" s="249"/>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row>
    <row r="19" spans="1:57" s="306" customFormat="1" ht="249.75" customHeight="1" thickBot="1" x14ac:dyDescent="0.65">
      <c r="A19" s="247"/>
      <c r="B19" s="332"/>
      <c r="C19" s="345"/>
      <c r="D19" s="347" t="s">
        <v>115</v>
      </c>
      <c r="E19" s="348"/>
      <c r="F19" s="138"/>
      <c r="G19" s="249"/>
      <c r="H19" s="249"/>
      <c r="I19" s="249"/>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c r="BE19" s="250"/>
    </row>
    <row r="20" spans="1:57" s="306" customFormat="1" ht="46.5" thickTop="1" thickBot="1" x14ac:dyDescent="0.65">
      <c r="A20" s="247"/>
      <c r="B20" s="138"/>
      <c r="C20" s="138"/>
      <c r="D20" s="138"/>
      <c r="E20" s="138"/>
      <c r="F20" s="138"/>
      <c r="G20" s="249"/>
      <c r="H20" s="249"/>
      <c r="I20" s="249"/>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c r="BE20" s="250"/>
    </row>
    <row r="21" spans="1:57" ht="78.75" customHeight="1" thickBot="1" x14ac:dyDescent="0.3">
      <c r="A21" s="243"/>
      <c r="B21" s="243"/>
      <c r="C21" s="251"/>
      <c r="D21" s="252" t="s">
        <v>11</v>
      </c>
      <c r="E21" s="253" t="s">
        <v>197</v>
      </c>
      <c r="F21" s="254"/>
      <c r="G21" s="255" t="s">
        <v>12</v>
      </c>
      <c r="H21" s="256" t="s">
        <v>13</v>
      </c>
      <c r="I21" s="255" t="s">
        <v>14</v>
      </c>
      <c r="J21" s="257" t="s">
        <v>15</v>
      </c>
      <c r="K21" s="258" t="s">
        <v>91</v>
      </c>
      <c r="L21" s="258">
        <v>1.1200000000000001</v>
      </c>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row>
    <row r="22" spans="1:57" ht="78" thickTop="1" thickBot="1" x14ac:dyDescent="0.3">
      <c r="A22" s="243"/>
      <c r="B22" s="259"/>
      <c r="C22" s="260" t="s">
        <v>111</v>
      </c>
      <c r="D22" s="261"/>
      <c r="E22" s="262"/>
      <c r="F22" s="263"/>
      <c r="G22" s="264"/>
      <c r="H22" s="264"/>
      <c r="I22" s="264"/>
      <c r="J22" s="265"/>
      <c r="K22" s="243"/>
      <c r="L22" s="243"/>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row>
    <row r="23" spans="1:57" ht="99.75" customHeight="1" thickTop="1" thickBot="1" x14ac:dyDescent="0.3">
      <c r="A23" s="243"/>
      <c r="B23" s="266" t="s">
        <v>6</v>
      </c>
      <c r="C23" s="267" t="s">
        <v>209</v>
      </c>
      <c r="D23" s="268" t="s">
        <v>16</v>
      </c>
      <c r="E23" s="269" t="s">
        <v>104</v>
      </c>
      <c r="F23" s="270"/>
      <c r="G23" s="245"/>
      <c r="H23" s="245"/>
      <c r="I23" s="245"/>
      <c r="J23" s="271"/>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row>
    <row r="24" spans="1:57" ht="88.5" x14ac:dyDescent="0.25">
      <c r="A24" s="243"/>
      <c r="B24" s="272"/>
      <c r="C24" s="267" t="s">
        <v>208</v>
      </c>
      <c r="D24" s="268" t="s">
        <v>16</v>
      </c>
      <c r="E24" s="273" t="s">
        <v>104</v>
      </c>
      <c r="F24" s="263"/>
      <c r="G24" s="255" t="s">
        <v>12</v>
      </c>
      <c r="H24" s="256" t="s">
        <v>13</v>
      </c>
      <c r="I24" s="255" t="s">
        <v>14</v>
      </c>
      <c r="J24" s="257" t="s">
        <v>15</v>
      </c>
      <c r="K24" s="258" t="s">
        <v>91</v>
      </c>
      <c r="L24" s="258">
        <v>1.1200000000000001</v>
      </c>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6"/>
    </row>
    <row r="25" spans="1:57" ht="219.75" x14ac:dyDescent="0.25">
      <c r="A25" s="243"/>
      <c r="B25" s="272"/>
      <c r="C25" s="267" t="s">
        <v>215</v>
      </c>
      <c r="D25" s="268" t="s">
        <v>16</v>
      </c>
      <c r="E25" s="274" t="s">
        <v>16</v>
      </c>
      <c r="F25" s="270"/>
      <c r="G25" s="245"/>
      <c r="H25" s="245"/>
      <c r="I25" s="245"/>
      <c r="J25" s="271"/>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row>
    <row r="26" spans="1:57" ht="107.25" x14ac:dyDescent="0.25">
      <c r="A26" s="243"/>
      <c r="B26" s="272"/>
      <c r="C26" s="267" t="s">
        <v>207</v>
      </c>
      <c r="D26" s="268" t="s">
        <v>16</v>
      </c>
      <c r="E26" s="274" t="str">
        <f>IF(N26="",CHAR(252),"")</f>
        <v>ü</v>
      </c>
      <c r="F26" s="270"/>
      <c r="G26" s="245"/>
      <c r="H26" s="245"/>
      <c r="I26" s="245"/>
      <c r="J26" s="271"/>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6"/>
      <c r="BC26" s="246"/>
      <c r="BD26" s="246"/>
      <c r="BE26" s="246"/>
    </row>
    <row r="27" spans="1:57" ht="62.25" customHeight="1" thickBot="1" x14ac:dyDescent="0.3">
      <c r="A27" s="243"/>
      <c r="B27" s="272"/>
      <c r="C27" s="275" t="s">
        <v>206</v>
      </c>
      <c r="D27" s="276" t="s">
        <v>16</v>
      </c>
      <c r="E27" s="277" t="str">
        <f>IF(N27="",CHAR(252),"")</f>
        <v>ü</v>
      </c>
      <c r="F27" s="270"/>
      <c r="G27" s="245"/>
      <c r="H27" s="245"/>
      <c r="I27" s="245"/>
      <c r="J27" s="271"/>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c r="BD27" s="246"/>
      <c r="BE27" s="246"/>
    </row>
    <row r="28" spans="1:57" ht="54.75" customHeight="1" thickTop="1" x14ac:dyDescent="0.25">
      <c r="A28" s="243"/>
      <c r="B28" s="349" t="s">
        <v>5</v>
      </c>
      <c r="C28" s="278" t="s">
        <v>46</v>
      </c>
      <c r="D28" s="268" t="s">
        <v>16</v>
      </c>
      <c r="E28" s="279" t="s">
        <v>196</v>
      </c>
      <c r="F28" s="263"/>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6"/>
      <c r="BC28" s="246"/>
      <c r="BD28" s="246"/>
      <c r="BE28" s="246"/>
    </row>
    <row r="29" spans="1:57" ht="108" thickBot="1" x14ac:dyDescent="0.3">
      <c r="A29" s="243"/>
      <c r="B29" s="349"/>
      <c r="C29" s="267" t="s">
        <v>205</v>
      </c>
      <c r="D29" s="268" t="s">
        <v>16</v>
      </c>
      <c r="E29" s="274" t="s">
        <v>16</v>
      </c>
      <c r="F29" s="280"/>
      <c r="G29" s="281">
        <f>40*12</f>
        <v>480</v>
      </c>
      <c r="H29" s="281">
        <f>40*12</f>
        <v>480</v>
      </c>
      <c r="I29" s="281">
        <f>40*12</f>
        <v>480</v>
      </c>
      <c r="J29" s="246">
        <f>40*12</f>
        <v>480</v>
      </c>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row>
    <row r="30" spans="1:57" ht="123.75" thickBot="1" x14ac:dyDescent="0.3">
      <c r="A30" s="243"/>
      <c r="B30" s="349"/>
      <c r="C30" s="267" t="s">
        <v>204</v>
      </c>
      <c r="D30" s="268" t="s">
        <v>16</v>
      </c>
      <c r="E30" s="282" t="s">
        <v>16</v>
      </c>
      <c r="F30" s="280"/>
      <c r="G30" s="283"/>
      <c r="H30" s="284"/>
      <c r="I30" s="284"/>
      <c r="J30" s="284"/>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row>
    <row r="31" spans="1:57" ht="70.5" thickBot="1" x14ac:dyDescent="0.3">
      <c r="A31" s="243"/>
      <c r="B31" s="349"/>
      <c r="C31" s="285" t="s">
        <v>203</v>
      </c>
      <c r="D31" s="268" t="s">
        <v>16</v>
      </c>
      <c r="E31" s="273" t="s">
        <v>104</v>
      </c>
      <c r="F31" s="280"/>
      <c r="G31" s="281">
        <v>0</v>
      </c>
      <c r="H31" s="281">
        <f>25*12</f>
        <v>300</v>
      </c>
      <c r="I31" s="281">
        <f>25*12</f>
        <v>300</v>
      </c>
      <c r="J31" s="281">
        <f>25*12</f>
        <v>300</v>
      </c>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row>
    <row r="32" spans="1:57" ht="183.75" customHeight="1" thickTop="1" thickBot="1" x14ac:dyDescent="0.3">
      <c r="A32" s="243"/>
      <c r="B32" s="349" t="s">
        <v>4</v>
      </c>
      <c r="C32" s="308" t="s">
        <v>202</v>
      </c>
      <c r="D32" s="286" t="s">
        <v>16</v>
      </c>
      <c r="E32" s="309" t="s">
        <v>16</v>
      </c>
      <c r="F32" s="280"/>
      <c r="G32" s="281"/>
      <c r="H32" s="281"/>
      <c r="I32" s="281"/>
      <c r="J32" s="281"/>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row>
    <row r="33" spans="1:57" ht="90" thickTop="1" thickBot="1" x14ac:dyDescent="0.3">
      <c r="A33" s="243"/>
      <c r="B33" s="349"/>
      <c r="C33" s="323" t="s">
        <v>201</v>
      </c>
      <c r="D33" s="268" t="s">
        <v>16</v>
      </c>
      <c r="E33" s="311" t="s">
        <v>16</v>
      </c>
      <c r="F33" s="280"/>
      <c r="G33" s="281"/>
      <c r="H33" s="281"/>
      <c r="I33" s="281"/>
      <c r="J33" s="281"/>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row>
    <row r="34" spans="1:57" ht="54.95" customHeight="1" thickTop="1" thickBot="1" x14ac:dyDescent="0.3">
      <c r="A34" s="243"/>
      <c r="B34" s="349"/>
      <c r="C34" s="323" t="s">
        <v>214</v>
      </c>
      <c r="D34" s="268" t="s">
        <v>16</v>
      </c>
      <c r="E34" s="311" t="s">
        <v>16</v>
      </c>
      <c r="F34" s="280"/>
      <c r="G34" s="281"/>
      <c r="H34" s="281"/>
      <c r="I34" s="281"/>
      <c r="J34" s="281"/>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row>
    <row r="35" spans="1:57" ht="54.95" customHeight="1" thickTop="1" thickBot="1" x14ac:dyDescent="0.3">
      <c r="A35" s="243"/>
      <c r="B35" s="349"/>
      <c r="C35" s="323" t="s">
        <v>154</v>
      </c>
      <c r="D35" s="268" t="s">
        <v>16</v>
      </c>
      <c r="E35" s="311" t="s">
        <v>16</v>
      </c>
      <c r="F35" s="280"/>
      <c r="G35" s="281"/>
      <c r="H35" s="281"/>
      <c r="I35" s="281"/>
      <c r="J35" s="281"/>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6"/>
    </row>
    <row r="36" spans="1:57" ht="54.95" customHeight="1" thickTop="1" thickBot="1" x14ac:dyDescent="0.3">
      <c r="A36" s="243"/>
      <c r="B36" s="349"/>
      <c r="C36" s="324" t="s">
        <v>216</v>
      </c>
      <c r="D36" s="276" t="s">
        <v>16</v>
      </c>
      <c r="E36" s="318" t="s">
        <v>16</v>
      </c>
      <c r="F36" s="280"/>
      <c r="G36" s="281">
        <v>0</v>
      </c>
      <c r="H36" s="281">
        <v>0</v>
      </c>
      <c r="I36" s="281">
        <v>0</v>
      </c>
      <c r="J36" s="281">
        <v>0</v>
      </c>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row>
    <row r="37" spans="1:57" ht="212.25" thickTop="1" thickBot="1" x14ac:dyDescent="0.3">
      <c r="A37" s="243"/>
      <c r="B37" s="266" t="s">
        <v>3</v>
      </c>
      <c r="C37" s="287" t="s">
        <v>217</v>
      </c>
      <c r="D37" s="288" t="s">
        <v>16</v>
      </c>
      <c r="E37" s="289" t="s">
        <v>104</v>
      </c>
      <c r="F37" s="280"/>
      <c r="G37" s="281"/>
      <c r="H37" s="281"/>
      <c r="I37" s="281"/>
      <c r="J37" s="281"/>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row>
    <row r="38" spans="1:57" ht="45" thickTop="1" x14ac:dyDescent="0.25">
      <c r="A38" s="243"/>
      <c r="B38" s="266"/>
      <c r="C38" s="266"/>
      <c r="D38" s="266"/>
      <c r="E38" s="266"/>
      <c r="F38" s="280"/>
      <c r="G38" s="281"/>
      <c r="H38" s="281"/>
      <c r="I38" s="281"/>
      <c r="J38" s="281"/>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row>
    <row r="39" spans="1:57" ht="45" thickBot="1" x14ac:dyDescent="0.3">
      <c r="A39" s="243"/>
      <c r="B39" s="266"/>
      <c r="C39" s="322"/>
      <c r="D39" s="266"/>
      <c r="E39" s="266"/>
      <c r="F39" s="280"/>
      <c r="G39" s="281"/>
      <c r="H39" s="281"/>
      <c r="I39" s="281"/>
      <c r="J39" s="281"/>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row>
    <row r="40" spans="1:57" ht="78.75" customHeight="1" thickBot="1" x14ac:dyDescent="0.3">
      <c r="A40" s="243"/>
      <c r="B40" s="243"/>
      <c r="C40" s="251"/>
      <c r="D40" s="252" t="s">
        <v>11</v>
      </c>
      <c r="E40" s="253" t="s">
        <v>197</v>
      </c>
      <c r="F40" s="254"/>
      <c r="G40" s="255" t="s">
        <v>12</v>
      </c>
      <c r="H40" s="256" t="s">
        <v>13</v>
      </c>
      <c r="I40" s="255" t="s">
        <v>14</v>
      </c>
      <c r="J40" s="257" t="s">
        <v>15</v>
      </c>
      <c r="K40" s="258" t="s">
        <v>91</v>
      </c>
      <c r="L40" s="258">
        <v>1.1200000000000001</v>
      </c>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row>
    <row r="41" spans="1:57" ht="78" thickTop="1" thickBot="1" x14ac:dyDescent="0.3">
      <c r="A41" s="243"/>
      <c r="B41" s="259"/>
      <c r="C41" s="260" t="s">
        <v>111</v>
      </c>
      <c r="D41" s="261"/>
      <c r="E41" s="262"/>
      <c r="F41" s="263"/>
      <c r="G41" s="264"/>
      <c r="H41" s="264"/>
      <c r="I41" s="264"/>
      <c r="J41" s="265"/>
      <c r="K41" s="243"/>
      <c r="L41" s="243"/>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row>
    <row r="42" spans="1:57" ht="249.75" thickTop="1" thickBot="1" x14ac:dyDescent="0.3">
      <c r="A42" s="243"/>
      <c r="B42" s="349" t="s">
        <v>2</v>
      </c>
      <c r="C42" s="319" t="s">
        <v>213</v>
      </c>
      <c r="D42" s="286" t="s">
        <v>16</v>
      </c>
      <c r="E42" s="320" t="s">
        <v>104</v>
      </c>
      <c r="F42" s="290"/>
      <c r="G42" s="281">
        <v>0</v>
      </c>
      <c r="H42" s="281">
        <v>0</v>
      </c>
      <c r="I42" s="281">
        <v>0</v>
      </c>
      <c r="J42" s="281">
        <f>10*12</f>
        <v>120</v>
      </c>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row>
    <row r="43" spans="1:57" ht="137.25" thickTop="1" thickBot="1" x14ac:dyDescent="0.3">
      <c r="A43" s="243"/>
      <c r="B43" s="349"/>
      <c r="C43" s="310" t="s">
        <v>223</v>
      </c>
      <c r="D43" s="268" t="s">
        <v>16</v>
      </c>
      <c r="E43" s="321" t="s">
        <v>104</v>
      </c>
      <c r="F43" s="290"/>
      <c r="G43" s="281"/>
      <c r="H43" s="281"/>
      <c r="I43" s="281"/>
      <c r="J43" s="281"/>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row>
    <row r="44" spans="1:57" ht="99.75" thickTop="1" thickBot="1" x14ac:dyDescent="0.3">
      <c r="A44" s="243"/>
      <c r="B44" s="349"/>
      <c r="C44" s="314" t="s">
        <v>200</v>
      </c>
      <c r="D44" s="268" t="s">
        <v>16</v>
      </c>
      <c r="E44" s="318" t="s">
        <v>16</v>
      </c>
      <c r="F44" s="263"/>
      <c r="G44" s="245"/>
      <c r="H44" s="245"/>
      <c r="I44" s="245"/>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row>
    <row r="45" spans="1:57" ht="99.75" customHeight="1" thickTop="1" thickBot="1" x14ac:dyDescent="0.3">
      <c r="A45" s="243"/>
      <c r="B45" s="349" t="s">
        <v>1</v>
      </c>
      <c r="C45" s="308" t="s">
        <v>211</v>
      </c>
      <c r="D45" s="286" t="s">
        <v>16</v>
      </c>
      <c r="E45" s="315" t="s">
        <v>104</v>
      </c>
      <c r="F45" s="280"/>
      <c r="G45" s="281"/>
      <c r="H45" s="281"/>
      <c r="I45" s="281"/>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row>
    <row r="46" spans="1:57" ht="146.25" thickTop="1" thickBot="1" x14ac:dyDescent="0.3">
      <c r="A46" s="243"/>
      <c r="B46" s="349"/>
      <c r="C46" s="314" t="s">
        <v>199</v>
      </c>
      <c r="D46" s="276" t="s">
        <v>16</v>
      </c>
      <c r="E46" s="318" t="s">
        <v>16</v>
      </c>
      <c r="F46" s="280"/>
      <c r="G46" s="281">
        <v>0</v>
      </c>
      <c r="H46" s="281">
        <f>1.5*55*12</f>
        <v>990</v>
      </c>
      <c r="I46" s="281">
        <f>1.5*55*12</f>
        <v>990</v>
      </c>
      <c r="J46" s="291">
        <f>I46/2</f>
        <v>495</v>
      </c>
      <c r="K46" s="291"/>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row>
    <row r="47" spans="1:57" ht="54.95" customHeight="1" thickTop="1" thickBot="1" x14ac:dyDescent="0.3">
      <c r="A47" s="243"/>
      <c r="B47" s="349" t="s">
        <v>0</v>
      </c>
      <c r="C47" s="308" t="s">
        <v>160</v>
      </c>
      <c r="D47" s="286" t="s">
        <v>16</v>
      </c>
      <c r="E47" s="315" t="s">
        <v>104</v>
      </c>
      <c r="F47" s="280"/>
      <c r="G47" s="281">
        <f>SUM($J$52:$J$53)*4</f>
        <v>600</v>
      </c>
      <c r="H47" s="281">
        <f>SUM($J$52:$J$53)*4</f>
        <v>600</v>
      </c>
      <c r="I47" s="281">
        <f>SUM($J$52:$J$53)*4</f>
        <v>600</v>
      </c>
      <c r="J47" s="246">
        <v>100</v>
      </c>
      <c r="K47" s="246" t="s">
        <v>17</v>
      </c>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row>
    <row r="48" spans="1:57" ht="54.95" customHeight="1" thickTop="1" thickBot="1" x14ac:dyDescent="0.3">
      <c r="A48" s="243"/>
      <c r="B48" s="349"/>
      <c r="C48" s="310" t="s">
        <v>161</v>
      </c>
      <c r="D48" s="268" t="s">
        <v>16</v>
      </c>
      <c r="E48" s="316" t="s">
        <v>104</v>
      </c>
      <c r="F48" s="280"/>
      <c r="G48" s="281"/>
      <c r="H48" s="281"/>
      <c r="I48" s="281"/>
      <c r="J48" s="246">
        <v>50</v>
      </c>
      <c r="K48" s="246" t="s">
        <v>92</v>
      </c>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row>
    <row r="49" spans="1:57" ht="54.95" customHeight="1" thickTop="1" thickBot="1" x14ac:dyDescent="0.3">
      <c r="A49" s="243"/>
      <c r="B49" s="349"/>
      <c r="C49" s="310" t="s">
        <v>162</v>
      </c>
      <c r="D49" s="268" t="s">
        <v>16</v>
      </c>
      <c r="E49" s="316" t="s">
        <v>104</v>
      </c>
      <c r="F49" s="292"/>
      <c r="G49" s="245">
        <v>0</v>
      </c>
      <c r="H49" s="245">
        <v>0</v>
      </c>
      <c r="I49" s="245">
        <v>0</v>
      </c>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row>
    <row r="50" spans="1:57" ht="54.95" customHeight="1" thickTop="1" thickBot="1" x14ac:dyDescent="0.3">
      <c r="A50" s="243"/>
      <c r="B50" s="349"/>
      <c r="C50" s="310" t="s">
        <v>163</v>
      </c>
      <c r="D50" s="268" t="s">
        <v>16</v>
      </c>
      <c r="E50" s="316" t="s">
        <v>104</v>
      </c>
      <c r="F50" s="263"/>
      <c r="G50" s="245"/>
      <c r="H50" s="245"/>
      <c r="I50" s="245"/>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row>
    <row r="51" spans="1:57" ht="54.95" customHeight="1" thickTop="1" thickBot="1" x14ac:dyDescent="0.3">
      <c r="A51" s="243"/>
      <c r="B51" s="349"/>
      <c r="C51" s="314" t="s">
        <v>164</v>
      </c>
      <c r="D51" s="276" t="s">
        <v>16</v>
      </c>
      <c r="E51" s="317" t="s">
        <v>104</v>
      </c>
      <c r="F51" s="280"/>
      <c r="G51" s="281">
        <f>1*110*4</f>
        <v>440</v>
      </c>
      <c r="H51" s="281">
        <f>1*110*4</f>
        <v>440</v>
      </c>
      <c r="I51" s="281">
        <f>1*110*12</f>
        <v>1320</v>
      </c>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row>
    <row r="52" spans="1:57" ht="54.95" customHeight="1" thickTop="1" thickBot="1" x14ac:dyDescent="0.3">
      <c r="A52" s="243"/>
      <c r="B52" s="349" t="s">
        <v>122</v>
      </c>
      <c r="C52" s="308" t="s">
        <v>190</v>
      </c>
      <c r="D52" s="286" t="s">
        <v>16</v>
      </c>
      <c r="E52" s="309" t="s">
        <v>16</v>
      </c>
      <c r="F52" s="280"/>
      <c r="G52" s="281">
        <f>SUM($J$52:$J$53)*4</f>
        <v>600</v>
      </c>
      <c r="H52" s="281">
        <f>SUM($J$52:$J$53)*4</f>
        <v>600</v>
      </c>
      <c r="I52" s="281">
        <f>SUM($J$52:$J$53)*4</f>
        <v>600</v>
      </c>
      <c r="J52" s="246">
        <v>100</v>
      </c>
      <c r="K52" s="246" t="s">
        <v>17</v>
      </c>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row>
    <row r="53" spans="1:57" ht="54.95" customHeight="1" thickTop="1" thickBot="1" x14ac:dyDescent="0.3">
      <c r="A53" s="243"/>
      <c r="B53" s="349"/>
      <c r="C53" s="310" t="s">
        <v>81</v>
      </c>
      <c r="D53" s="268" t="s">
        <v>16</v>
      </c>
      <c r="E53" s="311" t="s">
        <v>16</v>
      </c>
      <c r="F53" s="280"/>
      <c r="G53" s="281"/>
      <c r="H53" s="281"/>
      <c r="I53" s="281"/>
      <c r="J53" s="246">
        <v>50</v>
      </c>
      <c r="K53" s="246" t="s">
        <v>92</v>
      </c>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row>
    <row r="54" spans="1:57" ht="54.95" customHeight="1" thickTop="1" thickBot="1" x14ac:dyDescent="0.3">
      <c r="A54" s="243"/>
      <c r="B54" s="349"/>
      <c r="C54" s="310" t="s">
        <v>189</v>
      </c>
      <c r="D54" s="268" t="s">
        <v>16</v>
      </c>
      <c r="E54" s="311" t="s">
        <v>16</v>
      </c>
      <c r="F54" s="292"/>
      <c r="G54" s="245">
        <v>0</v>
      </c>
      <c r="H54" s="245">
        <v>0</v>
      </c>
      <c r="I54" s="245">
        <v>0</v>
      </c>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E54" s="246"/>
    </row>
    <row r="55" spans="1:57" ht="54.95" customHeight="1" thickTop="1" thickBot="1" x14ac:dyDescent="0.3">
      <c r="A55" s="243"/>
      <c r="B55" s="349"/>
      <c r="C55" s="312" t="s">
        <v>188</v>
      </c>
      <c r="D55" s="268" t="s">
        <v>16</v>
      </c>
      <c r="E55" s="313" t="s">
        <v>16</v>
      </c>
      <c r="F55" s="263"/>
      <c r="G55" s="245"/>
      <c r="H55" s="245"/>
      <c r="I55" s="245"/>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6"/>
      <c r="AT55" s="246"/>
      <c r="AU55" s="246"/>
      <c r="AV55" s="246"/>
      <c r="AW55" s="246"/>
      <c r="AX55" s="246"/>
      <c r="AY55" s="246"/>
      <c r="AZ55" s="246"/>
      <c r="BA55" s="246"/>
      <c r="BB55" s="246"/>
      <c r="BC55" s="246"/>
      <c r="BD55" s="246"/>
      <c r="BE55" s="246"/>
    </row>
    <row r="56" spans="1:57" s="304" customFormat="1" ht="50.25" thickTop="1" x14ac:dyDescent="0.25">
      <c r="A56" s="244"/>
      <c r="B56" s="243"/>
      <c r="C56" s="293" t="s">
        <v>18</v>
      </c>
      <c r="D56" s="294"/>
      <c r="E56" s="295">
        <v>400</v>
      </c>
      <c r="F56" s="244"/>
      <c r="G56" s="245"/>
      <c r="H56" s="245"/>
      <c r="I56" s="245"/>
      <c r="J56" s="246"/>
      <c r="K56" s="246"/>
      <c r="L56" s="246"/>
      <c r="M56" s="246"/>
      <c r="N56" s="246"/>
      <c r="O56" s="246"/>
      <c r="P56" s="246"/>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row>
    <row r="57" spans="1:57" s="304" customFormat="1" ht="50.25" thickBot="1" x14ac:dyDescent="0.3">
      <c r="A57" s="244"/>
      <c r="B57" s="243"/>
      <c r="C57" s="296" t="s">
        <v>19</v>
      </c>
      <c r="D57" s="297"/>
      <c r="E57" s="298">
        <v>500</v>
      </c>
      <c r="F57" s="244"/>
      <c r="G57" s="245"/>
      <c r="H57" s="245"/>
      <c r="I57" s="245"/>
      <c r="J57" s="246"/>
      <c r="K57" s="246"/>
      <c r="L57" s="246"/>
      <c r="M57" s="246"/>
      <c r="N57" s="246"/>
      <c r="O57" s="246"/>
      <c r="P57" s="246"/>
      <c r="Q57" s="244"/>
      <c r="R57" s="244"/>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4"/>
    </row>
    <row r="58" spans="1:57" s="307" customFormat="1" ht="45" thickTop="1" x14ac:dyDescent="0.25">
      <c r="A58" s="299"/>
      <c r="B58" s="243"/>
      <c r="C58" s="300"/>
      <c r="D58" s="301"/>
      <c r="E58" s="270"/>
      <c r="F58" s="299"/>
      <c r="G58" s="299"/>
      <c r="H58" s="299"/>
      <c r="I58" s="299"/>
      <c r="J58" s="299"/>
      <c r="K58" s="299"/>
      <c r="L58" s="299"/>
      <c r="M58" s="299" t="e">
        <f>#REF!/12</f>
        <v>#REF!</v>
      </c>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299"/>
    </row>
  </sheetData>
  <sheetProtection algorithmName="SHA-512" hashValue="5ZSaaXC5/ZxhmkWzMTM4SxyrYpUFzBqNg2rR6WKf5dbip1d1nN0VcxMgp07rW5mW5AqAIGXs6U6fEibJW1zewg==" saltValue="lumimiLmDJ00JpXBVvhviQ==" spinCount="100000" sheet="1" objects="1" scenarios="1" selectLockedCells="1" selectUnlockedCells="1"/>
  <mergeCells count="14">
    <mergeCell ref="B52:B55"/>
    <mergeCell ref="B47:B51"/>
    <mergeCell ref="B45:B46"/>
    <mergeCell ref="C13:E13"/>
    <mergeCell ref="B14:F14"/>
    <mergeCell ref="B28:B31"/>
    <mergeCell ref="B32:B36"/>
    <mergeCell ref="B42:B44"/>
    <mergeCell ref="B16:C16"/>
    <mergeCell ref="D16:E16"/>
    <mergeCell ref="D17:E17"/>
    <mergeCell ref="D18:E18"/>
    <mergeCell ref="D19:E19"/>
    <mergeCell ref="B18:C19"/>
  </mergeCells>
  <conditionalFormatting sqref="B14:B16">
    <cfRule type="containsText" dxfId="10" priority="8" operator="containsText" text="REMOVE">
      <formula>NOT(ISERROR(SEARCH("REMOVE",B14)))</formula>
    </cfRule>
  </conditionalFormatting>
  <conditionalFormatting sqref="B20">
    <cfRule type="containsText" dxfId="9" priority="9" operator="containsText" text="REMOVE">
      <formula>NOT(ISERROR(SEARCH("REMOVE",B20)))</formula>
    </cfRule>
  </conditionalFormatting>
  <conditionalFormatting sqref="B17:C17 B18">
    <cfRule type="containsText" dxfId="8" priority="1" operator="containsText" text="REMOVE">
      <formula>NOT(ISERROR(SEARCH("REMOVE",B17)))</formula>
    </cfRule>
  </conditionalFormatting>
  <conditionalFormatting sqref="C2:D12 C13">
    <cfRule type="containsText" dxfId="7" priority="10" operator="containsText" text="REMOVE">
      <formula>NOT(ISERROR(SEARCH("REMOVE",C2)))</formula>
    </cfRule>
  </conditionalFormatting>
  <conditionalFormatting sqref="D16:D18">
    <cfRule type="containsText" dxfId="6" priority="3" operator="containsText" text="N/A">
      <formula>NOT(ISERROR(SEARCH("N/A",D16)))</formula>
    </cfRule>
    <cfRule type="containsText" dxfId="5" priority="4" operator="containsText" text="DO NOT">
      <formula>NOT(ISERROR(SEARCH("DO NOT",D16)))</formula>
    </cfRule>
  </conditionalFormatting>
  <conditionalFormatting sqref="D16:D19">
    <cfRule type="cellIs" dxfId="4" priority="2" operator="equal">
      <formula>"Exclude"</formula>
    </cfRule>
  </conditionalFormatting>
  <conditionalFormatting sqref="D18">
    <cfRule type="cellIs" dxfId="3" priority="5" operator="equal">
      <formula>""</formula>
    </cfRule>
  </conditionalFormatting>
  <conditionalFormatting sqref="D18:D19">
    <cfRule type="containsText" dxfId="2" priority="6" operator="containsText" text="N/A">
      <formula>NOT(ISERROR(SEARCH("N/A",D18)))</formula>
    </cfRule>
    <cfRule type="containsText" dxfId="1" priority="7" operator="containsText" text="DO NOT">
      <formula>NOT(ISERROR(SEARCH("DO NOT",D18)))</formula>
    </cfRule>
  </conditionalFormatting>
  <printOptions horizontalCentered="1"/>
  <pageMargins left="0.19685039370078741" right="0.19685039370078741" top="0.19685039370078741" bottom="0.98425196850393704" header="0.19685039370078741" footer="0.11811023622047245"/>
  <pageSetup scale="24" orientation="portrait" r:id="rId1"/>
  <headerFooter alignWithMargins="0">
    <oddFooter>&amp;R&amp;"Times New Roman,Regular"&amp;14&amp;K01+029 &amp;20Page &amp;P of &amp;N
&amp;"Times New Roman,Bold"K Liu Accounting Services Inc.&amp;"Times New Roman,Regular"
Telephone (204) 275-7531
Fax (204) 504-4095
kliu@kliuaccounting.com
www.kliuaccounting.com
@KLiuAccounting</oddFooter>
    <evenFooter>&amp;R&amp;K7030A0&amp;P of &amp;N</evenFooter>
  </headerFooter>
  <rowBreaks count="1" manualBreakCount="1">
    <brk id="38"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01ADA-00A5-4BE8-959C-0D175A014787}">
  <sheetPr codeName="Sheet2"/>
  <dimension ref="A1:W99"/>
  <sheetViews>
    <sheetView topLeftCell="F1" workbookViewId="0">
      <selection activeCell="V5" sqref="V5"/>
    </sheetView>
  </sheetViews>
  <sheetFormatPr defaultRowHeight="15" x14ac:dyDescent="0.25"/>
  <cols>
    <col min="1" max="1" width="19.42578125" bestFit="1" customWidth="1"/>
    <col min="4" max="4" width="68.7109375" bestFit="1" customWidth="1"/>
    <col min="5" max="5" width="137.85546875" bestFit="1" customWidth="1"/>
    <col min="6" max="6" width="19.42578125" customWidth="1"/>
    <col min="7" max="7" width="40.7109375" bestFit="1" customWidth="1"/>
    <col min="8" max="8" width="40.7109375" customWidth="1"/>
    <col min="9" max="9" width="22.7109375" bestFit="1" customWidth="1"/>
    <col min="10" max="10" width="86.5703125" bestFit="1" customWidth="1"/>
    <col min="11" max="11" width="20.7109375" bestFit="1" customWidth="1"/>
    <col min="12" max="12" width="20.7109375" style="170" customWidth="1"/>
    <col min="13" max="13" width="9.5703125" style="165" bestFit="1" customWidth="1"/>
    <col min="14" max="14" width="9.5703125" customWidth="1"/>
    <col min="15" max="15" width="12.85546875" bestFit="1" customWidth="1"/>
  </cols>
  <sheetData>
    <row r="1" spans="1:23" ht="15.75" thickBot="1" x14ac:dyDescent="0.3">
      <c r="A1" t="s">
        <v>10</v>
      </c>
      <c r="B1" t="s">
        <v>9</v>
      </c>
      <c r="C1" t="s">
        <v>8</v>
      </c>
      <c r="E1" s="19" t="s">
        <v>6</v>
      </c>
      <c r="L1" s="168" t="s">
        <v>132</v>
      </c>
      <c r="M1"/>
    </row>
    <row r="2" spans="1:23" x14ac:dyDescent="0.25">
      <c r="A2" t="s">
        <v>32</v>
      </c>
      <c r="B2" s="2">
        <v>360</v>
      </c>
      <c r="C2" s="3">
        <v>0</v>
      </c>
      <c r="E2" t="s">
        <v>43</v>
      </c>
      <c r="J2" s="24" t="s">
        <v>126</v>
      </c>
      <c r="K2" s="24" t="s">
        <v>127</v>
      </c>
      <c r="L2" s="169" t="s">
        <v>128</v>
      </c>
      <c r="M2" s="167" t="s">
        <v>84</v>
      </c>
      <c r="N2" s="24" t="s">
        <v>130</v>
      </c>
    </row>
    <row r="3" spans="1:23" x14ac:dyDescent="0.25">
      <c r="A3" t="s">
        <v>33</v>
      </c>
      <c r="B3" s="2">
        <v>640</v>
      </c>
      <c r="C3" s="2">
        <v>500</v>
      </c>
      <c r="E3" t="s">
        <v>42</v>
      </c>
      <c r="J3" t="s">
        <v>136</v>
      </c>
      <c r="K3" s="20">
        <f>L3/(1+M3)*N3</f>
        <v>633.59999999999991</v>
      </c>
      <c r="L3" s="170">
        <f>55.44</f>
        <v>55.44</v>
      </c>
      <c r="M3" s="166">
        <v>0.05</v>
      </c>
      <c r="N3">
        <v>12</v>
      </c>
      <c r="P3" s="3"/>
      <c r="R3" t="s">
        <v>221</v>
      </c>
    </row>
    <row r="4" spans="1:23" x14ac:dyDescent="0.25">
      <c r="A4" t="s">
        <v>34</v>
      </c>
      <c r="B4" s="2">
        <v>1030</v>
      </c>
      <c r="C4" s="2">
        <v>500</v>
      </c>
      <c r="E4" t="s">
        <v>20</v>
      </c>
      <c r="J4" t="s">
        <v>135</v>
      </c>
      <c r="K4" s="20">
        <f>L4/(1+M4)*N4</f>
        <v>540</v>
      </c>
      <c r="L4" s="170">
        <f>(30*1.05)+(15*1.05)</f>
        <v>47.25</v>
      </c>
      <c r="M4" s="166">
        <v>0.05</v>
      </c>
      <c r="N4">
        <v>12</v>
      </c>
      <c r="O4" t="s">
        <v>218</v>
      </c>
      <c r="P4" s="3"/>
      <c r="R4" t="s">
        <v>219</v>
      </c>
      <c r="V4" s="2">
        <v>30</v>
      </c>
      <c r="W4" s="325" t="s">
        <v>222</v>
      </c>
    </row>
    <row r="5" spans="1:23" x14ac:dyDescent="0.25">
      <c r="E5" t="s">
        <v>21</v>
      </c>
      <c r="J5" t="s">
        <v>185</v>
      </c>
      <c r="K5" s="20">
        <f>L5/(1+M5)*N5</f>
        <v>1008</v>
      </c>
      <c r="L5" s="170">
        <f>21+67.2</f>
        <v>88.2</v>
      </c>
      <c r="M5" s="166">
        <v>0.05</v>
      </c>
      <c r="N5">
        <v>12</v>
      </c>
      <c r="R5" t="s">
        <v>220</v>
      </c>
      <c r="V5" s="2">
        <v>15</v>
      </c>
      <c r="W5" s="325" t="s">
        <v>222</v>
      </c>
    </row>
    <row r="6" spans="1:23" x14ac:dyDescent="0.25">
      <c r="E6" t="s">
        <v>99</v>
      </c>
      <c r="L6" s="18"/>
      <c r="M6"/>
    </row>
    <row r="7" spans="1:23" ht="15.75" thickBot="1" x14ac:dyDescent="0.3">
      <c r="E7" t="s">
        <v>44</v>
      </c>
      <c r="J7" t="s">
        <v>116</v>
      </c>
      <c r="K7" s="20">
        <f>L7/(1+M7)*N7</f>
        <v>1080</v>
      </c>
      <c r="L7" s="170">
        <v>67.2</v>
      </c>
      <c r="M7" s="166">
        <v>0.12</v>
      </c>
      <c r="N7">
        <f>1.5*12</f>
        <v>18</v>
      </c>
      <c r="O7" t="s">
        <v>139</v>
      </c>
    </row>
    <row r="8" spans="1:23" x14ac:dyDescent="0.25">
      <c r="G8" s="24" t="s">
        <v>76</v>
      </c>
      <c r="H8" s="24" t="s">
        <v>78</v>
      </c>
      <c r="J8" t="s">
        <v>210</v>
      </c>
      <c r="K8" s="20">
        <f>L8/(1+M8)*N8</f>
        <v>1080</v>
      </c>
      <c r="L8" s="170">
        <v>67.2</v>
      </c>
      <c r="M8" s="166">
        <v>0.12</v>
      </c>
      <c r="N8">
        <f>1.5*12</f>
        <v>18</v>
      </c>
      <c r="O8" t="s">
        <v>140</v>
      </c>
    </row>
    <row r="9" spans="1:23" x14ac:dyDescent="0.25">
      <c r="E9" t="s">
        <v>5</v>
      </c>
      <c r="G9" s="21" t="s">
        <v>75</v>
      </c>
      <c r="H9" s="21" t="s">
        <v>75</v>
      </c>
    </row>
    <row r="10" spans="1:23" x14ac:dyDescent="0.25">
      <c r="A10" t="s">
        <v>35</v>
      </c>
      <c r="D10" t="s">
        <v>39</v>
      </c>
      <c r="E10" t="s">
        <v>22</v>
      </c>
      <c r="G10" s="22">
        <v>1</v>
      </c>
      <c r="H10" s="25">
        <v>50</v>
      </c>
      <c r="J10" t="s">
        <v>22</v>
      </c>
      <c r="K10" s="20">
        <f>L10/(1+M10)*N10</f>
        <v>990</v>
      </c>
      <c r="L10" s="170">
        <f>110*1.12</f>
        <v>123.20000000000002</v>
      </c>
      <c r="M10" s="166">
        <v>0.12</v>
      </c>
      <c r="N10">
        <f>12-3</f>
        <v>9</v>
      </c>
      <c r="O10" t="s">
        <v>182</v>
      </c>
    </row>
    <row r="11" spans="1:23" x14ac:dyDescent="0.25">
      <c r="A11" t="s">
        <v>36</v>
      </c>
      <c r="D11" t="s">
        <v>39</v>
      </c>
      <c r="E11" t="s">
        <v>23</v>
      </c>
      <c r="G11" s="22">
        <v>2</v>
      </c>
      <c r="H11" s="25">
        <v>60</v>
      </c>
      <c r="J11" t="s">
        <v>23</v>
      </c>
      <c r="K11" s="20">
        <f>L11/(1+M11)*N11</f>
        <v>330</v>
      </c>
      <c r="L11" s="170">
        <f>110*1.12</f>
        <v>123.20000000000002</v>
      </c>
      <c r="M11" s="166">
        <v>0.12</v>
      </c>
      <c r="N11">
        <f>4-1</f>
        <v>3</v>
      </c>
      <c r="O11" t="s">
        <v>183</v>
      </c>
    </row>
    <row r="12" spans="1:23" x14ac:dyDescent="0.25">
      <c r="D12" t="s">
        <v>39</v>
      </c>
      <c r="E12" t="s">
        <v>24</v>
      </c>
      <c r="G12" s="22">
        <v>3</v>
      </c>
      <c r="H12" s="25">
        <v>70</v>
      </c>
      <c r="J12" t="s">
        <v>24</v>
      </c>
      <c r="K12" s="20">
        <f>L12/(1+M12)*N12</f>
        <v>110</v>
      </c>
      <c r="L12" s="170">
        <f>110*1.12</f>
        <v>123.20000000000002</v>
      </c>
      <c r="M12" s="166">
        <v>0.12</v>
      </c>
      <c r="N12">
        <v>1</v>
      </c>
    </row>
    <row r="13" spans="1:23" x14ac:dyDescent="0.25">
      <c r="D13" t="s">
        <v>39</v>
      </c>
      <c r="E13" t="s">
        <v>95</v>
      </c>
      <c r="G13" s="22">
        <v>4</v>
      </c>
      <c r="H13" s="25">
        <v>80</v>
      </c>
      <c r="J13" t="s">
        <v>95</v>
      </c>
      <c r="K13" s="20">
        <f>L13/(1+M13)*N13</f>
        <v>0</v>
      </c>
      <c r="L13" s="170">
        <f>110*1.12</f>
        <v>123.20000000000002</v>
      </c>
      <c r="M13" s="166">
        <v>0.12</v>
      </c>
      <c r="N13">
        <v>0</v>
      </c>
    </row>
    <row r="14" spans="1:23" x14ac:dyDescent="0.25">
      <c r="D14" t="s">
        <v>39</v>
      </c>
      <c r="E14" t="s">
        <v>25</v>
      </c>
      <c r="G14" s="22">
        <v>5</v>
      </c>
      <c r="H14" s="25">
        <v>90</v>
      </c>
      <c r="J14" t="s">
        <v>25</v>
      </c>
      <c r="K14" s="20">
        <f>L14/(1+M14)*N14</f>
        <v>0</v>
      </c>
      <c r="L14" s="170">
        <f>110*1.12</f>
        <v>123.20000000000002</v>
      </c>
      <c r="M14" s="166">
        <v>0.12</v>
      </c>
      <c r="N14">
        <v>0</v>
      </c>
    </row>
    <row r="15" spans="1:23" x14ac:dyDescent="0.25">
      <c r="D15" t="s">
        <v>40</v>
      </c>
      <c r="E15" t="s">
        <v>26</v>
      </c>
      <c r="G15" s="22">
        <v>6</v>
      </c>
      <c r="H15" s="25">
        <v>100</v>
      </c>
      <c r="J15" t="s">
        <v>26</v>
      </c>
      <c r="K15" s="20">
        <f t="shared" ref="K15:K22" si="0">L15/(1+M15)*N15</f>
        <v>1320</v>
      </c>
      <c r="L15" s="170">
        <f t="shared" ref="L15:L20" si="1">110*1.12</f>
        <v>123.20000000000002</v>
      </c>
      <c r="M15" s="166">
        <v>0.12</v>
      </c>
      <c r="N15">
        <v>12</v>
      </c>
    </row>
    <row r="16" spans="1:23" x14ac:dyDescent="0.25">
      <c r="D16" t="s">
        <v>40</v>
      </c>
      <c r="E16" t="s">
        <v>27</v>
      </c>
      <c r="G16" s="22">
        <v>7</v>
      </c>
      <c r="H16" s="25">
        <v>110</v>
      </c>
      <c r="J16" t="s">
        <v>27</v>
      </c>
      <c r="K16" s="20">
        <f t="shared" si="0"/>
        <v>440</v>
      </c>
      <c r="L16" s="170">
        <f t="shared" si="1"/>
        <v>123.20000000000002</v>
      </c>
      <c r="M16" s="166">
        <v>0.12</v>
      </c>
      <c r="N16">
        <v>4</v>
      </c>
    </row>
    <row r="17" spans="4:15" x14ac:dyDescent="0.25">
      <c r="D17" t="s">
        <v>40</v>
      </c>
      <c r="E17" t="s">
        <v>28</v>
      </c>
      <c r="G17" s="22">
        <v>8</v>
      </c>
      <c r="H17" s="25">
        <v>120</v>
      </c>
      <c r="J17" t="s">
        <v>28</v>
      </c>
      <c r="K17" s="20">
        <f t="shared" si="0"/>
        <v>110</v>
      </c>
      <c r="L17" s="170">
        <f t="shared" si="1"/>
        <v>123.20000000000002</v>
      </c>
      <c r="M17" s="166">
        <v>0.12</v>
      </c>
      <c r="N17">
        <v>1</v>
      </c>
    </row>
    <row r="18" spans="4:15" x14ac:dyDescent="0.25">
      <c r="D18" t="s">
        <v>40</v>
      </c>
      <c r="E18" t="s">
        <v>94</v>
      </c>
      <c r="G18" s="22">
        <v>9</v>
      </c>
      <c r="H18" s="25">
        <v>130</v>
      </c>
      <c r="J18" t="s">
        <v>94</v>
      </c>
      <c r="K18" s="20">
        <f t="shared" si="0"/>
        <v>0</v>
      </c>
      <c r="L18" s="170">
        <f t="shared" si="1"/>
        <v>123.20000000000002</v>
      </c>
      <c r="M18" s="166">
        <v>0.12</v>
      </c>
      <c r="N18">
        <v>0</v>
      </c>
    </row>
    <row r="19" spans="4:15" x14ac:dyDescent="0.25">
      <c r="D19" t="s">
        <v>40</v>
      </c>
      <c r="E19" t="s">
        <v>29</v>
      </c>
      <c r="G19" s="22">
        <v>10</v>
      </c>
      <c r="H19" s="25">
        <v>140</v>
      </c>
      <c r="J19" t="s">
        <v>29</v>
      </c>
      <c r="K19" s="20">
        <f t="shared" si="0"/>
        <v>0</v>
      </c>
      <c r="L19" s="170">
        <f t="shared" si="1"/>
        <v>123.20000000000002</v>
      </c>
      <c r="M19" s="166">
        <v>0.12</v>
      </c>
      <c r="N19">
        <v>0</v>
      </c>
    </row>
    <row r="20" spans="4:15" x14ac:dyDescent="0.25">
      <c r="D20" t="s">
        <v>41</v>
      </c>
      <c r="E20" t="s">
        <v>30</v>
      </c>
      <c r="G20" s="22">
        <v>11</v>
      </c>
      <c r="H20" s="25">
        <v>150</v>
      </c>
      <c r="J20" t="s">
        <v>30</v>
      </c>
      <c r="K20" s="20">
        <f t="shared" si="0"/>
        <v>110</v>
      </c>
      <c r="L20" s="170">
        <f t="shared" si="1"/>
        <v>123.20000000000002</v>
      </c>
      <c r="M20" s="166">
        <v>0.12</v>
      </c>
      <c r="N20">
        <v>1</v>
      </c>
    </row>
    <row r="21" spans="4:15" ht="15.75" thickBot="1" x14ac:dyDescent="0.3">
      <c r="D21" t="s">
        <v>41</v>
      </c>
      <c r="E21" t="s">
        <v>96</v>
      </c>
      <c r="G21" s="23">
        <v>12</v>
      </c>
      <c r="H21" s="25">
        <v>160</v>
      </c>
      <c r="J21" t="s">
        <v>96</v>
      </c>
      <c r="K21" s="20">
        <f t="shared" si="0"/>
        <v>0</v>
      </c>
      <c r="L21" s="170">
        <f t="shared" ref="L21:L22" si="2">110*1.12</f>
        <v>123.20000000000002</v>
      </c>
      <c r="M21" s="166">
        <v>0.12</v>
      </c>
      <c r="N21">
        <v>0</v>
      </c>
    </row>
    <row r="22" spans="4:15" x14ac:dyDescent="0.25">
      <c r="E22" t="s">
        <v>31</v>
      </c>
      <c r="H22" s="25">
        <v>170</v>
      </c>
      <c r="J22" t="s">
        <v>31</v>
      </c>
      <c r="K22" s="20">
        <f t="shared" si="0"/>
        <v>0</v>
      </c>
      <c r="L22" s="170">
        <f t="shared" si="2"/>
        <v>123.20000000000002</v>
      </c>
      <c r="M22" s="166">
        <v>0.12</v>
      </c>
      <c r="N22">
        <v>0</v>
      </c>
    </row>
    <row r="23" spans="4:15" x14ac:dyDescent="0.25">
      <c r="H23" s="25">
        <v>180</v>
      </c>
    </row>
    <row r="24" spans="4:15" x14ac:dyDescent="0.25">
      <c r="E24" t="s">
        <v>4</v>
      </c>
      <c r="H24" s="25">
        <v>190</v>
      </c>
    </row>
    <row r="25" spans="4:15" x14ac:dyDescent="0.25">
      <c r="D25" t="s">
        <v>37</v>
      </c>
      <c r="E25" t="s">
        <v>47</v>
      </c>
      <c r="H25" s="25">
        <v>200</v>
      </c>
      <c r="J25" t="s">
        <v>47</v>
      </c>
      <c r="K25" s="20">
        <f t="shared" ref="K25:K30" si="3">L25/(1+M25)*N25</f>
        <v>1380</v>
      </c>
      <c r="L25" s="170">
        <v>128.80000000000001</v>
      </c>
      <c r="M25" s="166">
        <v>0.12</v>
      </c>
      <c r="N25">
        <v>12</v>
      </c>
    </row>
    <row r="26" spans="4:15" x14ac:dyDescent="0.25">
      <c r="E26" t="s">
        <v>48</v>
      </c>
      <c r="H26" s="25">
        <v>210</v>
      </c>
      <c r="J26" t="s">
        <v>48</v>
      </c>
      <c r="K26" s="20">
        <f t="shared" si="3"/>
        <v>460</v>
      </c>
      <c r="L26" s="170">
        <v>128.80000000000001</v>
      </c>
      <c r="M26" s="166">
        <v>0.12</v>
      </c>
      <c r="N26">
        <v>4</v>
      </c>
    </row>
    <row r="27" spans="4:15" x14ac:dyDescent="0.25">
      <c r="E27" t="s">
        <v>49</v>
      </c>
      <c r="H27" s="25">
        <v>220</v>
      </c>
      <c r="J27" t="s">
        <v>49</v>
      </c>
      <c r="K27" s="20">
        <f t="shared" si="3"/>
        <v>115</v>
      </c>
      <c r="L27" s="170">
        <v>128.80000000000001</v>
      </c>
      <c r="M27" s="166">
        <v>0.12</v>
      </c>
      <c r="N27">
        <v>1</v>
      </c>
    </row>
    <row r="28" spans="4:15" x14ac:dyDescent="0.25">
      <c r="D28" t="s">
        <v>38</v>
      </c>
      <c r="E28" t="s">
        <v>50</v>
      </c>
      <c r="H28" s="25">
        <v>230</v>
      </c>
      <c r="J28" t="s">
        <v>50</v>
      </c>
      <c r="K28" s="20">
        <f t="shared" si="3"/>
        <v>2700</v>
      </c>
      <c r="L28" s="170">
        <v>157.5</v>
      </c>
      <c r="M28" s="166">
        <v>0.05</v>
      </c>
      <c r="N28">
        <f>N30*12</f>
        <v>18</v>
      </c>
      <c r="O28" t="s">
        <v>133</v>
      </c>
    </row>
    <row r="29" spans="4:15" x14ac:dyDescent="0.25">
      <c r="E29" t="s">
        <v>74</v>
      </c>
      <c r="H29" s="25">
        <v>240</v>
      </c>
      <c r="J29" t="s">
        <v>74</v>
      </c>
      <c r="K29" s="20">
        <f t="shared" si="3"/>
        <v>900</v>
      </c>
      <c r="L29" s="170">
        <v>157.5</v>
      </c>
      <c r="M29" s="166">
        <v>0.05</v>
      </c>
      <c r="N29">
        <f>N30*4</f>
        <v>6</v>
      </c>
      <c r="O29" t="s">
        <v>133</v>
      </c>
    </row>
    <row r="30" spans="4:15" x14ac:dyDescent="0.25">
      <c r="D30" t="s">
        <v>38</v>
      </c>
      <c r="E30" t="s">
        <v>51</v>
      </c>
      <c r="H30" s="25">
        <v>250</v>
      </c>
      <c r="J30" t="s">
        <v>51</v>
      </c>
      <c r="K30" s="20">
        <f t="shared" si="3"/>
        <v>225</v>
      </c>
      <c r="L30" s="170">
        <v>157.5</v>
      </c>
      <c r="M30" s="166">
        <v>0.05</v>
      </c>
      <c r="N30">
        <v>1.5</v>
      </c>
      <c r="O30" t="s">
        <v>133</v>
      </c>
    </row>
    <row r="31" spans="4:15" x14ac:dyDescent="0.25">
      <c r="H31" s="25">
        <v>260</v>
      </c>
    </row>
    <row r="32" spans="4:15" x14ac:dyDescent="0.25">
      <c r="H32" s="25">
        <v>270</v>
      </c>
    </row>
    <row r="33" spans="4:15" x14ac:dyDescent="0.25">
      <c r="E33" t="s">
        <v>52</v>
      </c>
      <c r="H33" s="25">
        <v>280</v>
      </c>
    </row>
    <row r="34" spans="4:15" x14ac:dyDescent="0.25">
      <c r="E34" t="s">
        <v>181</v>
      </c>
      <c r="H34" s="25">
        <v>290</v>
      </c>
    </row>
    <row r="35" spans="4:15" x14ac:dyDescent="0.25">
      <c r="E35" t="s">
        <v>97</v>
      </c>
      <c r="H35" s="25">
        <v>300</v>
      </c>
    </row>
    <row r="36" spans="4:15" x14ac:dyDescent="0.25">
      <c r="H36" s="25">
        <v>310</v>
      </c>
    </row>
    <row r="37" spans="4:15" x14ac:dyDescent="0.25">
      <c r="H37" s="25">
        <v>320</v>
      </c>
    </row>
    <row r="38" spans="4:15" x14ac:dyDescent="0.25">
      <c r="H38" s="25">
        <v>330</v>
      </c>
    </row>
    <row r="39" spans="4:15" x14ac:dyDescent="0.25">
      <c r="D39" t="s">
        <v>53</v>
      </c>
      <c r="E39" t="s">
        <v>59</v>
      </c>
      <c r="H39" s="25">
        <v>340</v>
      </c>
      <c r="J39" t="s">
        <v>59</v>
      </c>
      <c r="K39" s="20">
        <f>L39/(1+M39)*N39</f>
        <v>600</v>
      </c>
      <c r="L39" s="170">
        <v>157.5</v>
      </c>
      <c r="M39" s="166">
        <v>0.05</v>
      </c>
      <c r="N39">
        <v>4</v>
      </c>
      <c r="O39" t="s">
        <v>131</v>
      </c>
    </row>
    <row r="40" spans="4:15" x14ac:dyDescent="0.25">
      <c r="E40" t="s">
        <v>60</v>
      </c>
      <c r="H40" s="25">
        <v>350</v>
      </c>
      <c r="J40" t="s">
        <v>60</v>
      </c>
      <c r="K40" s="20">
        <f>L40/(1+M40)*N40</f>
        <v>1800</v>
      </c>
      <c r="L40" s="170">
        <v>157.5</v>
      </c>
      <c r="M40" s="166">
        <v>0.05</v>
      </c>
      <c r="N40">
        <v>12</v>
      </c>
      <c r="O40" t="s">
        <v>131</v>
      </c>
    </row>
    <row r="41" spans="4:15" x14ac:dyDescent="0.25">
      <c r="E41" t="s">
        <v>61</v>
      </c>
      <c r="H41" s="25">
        <v>360</v>
      </c>
      <c r="J41" t="s">
        <v>61</v>
      </c>
      <c r="K41" s="20">
        <f>L41/(1+M41)*N41</f>
        <v>0</v>
      </c>
      <c r="L41" s="170">
        <v>157.5</v>
      </c>
      <c r="M41" s="166">
        <v>0.05</v>
      </c>
      <c r="N41">
        <v>0</v>
      </c>
    </row>
    <row r="42" spans="4:15" x14ac:dyDescent="0.25">
      <c r="H42" s="25">
        <v>370</v>
      </c>
    </row>
    <row r="43" spans="4:15" x14ac:dyDescent="0.25">
      <c r="D43" t="s">
        <v>55</v>
      </c>
      <c r="E43" t="s">
        <v>57</v>
      </c>
      <c r="H43" s="25">
        <v>380</v>
      </c>
      <c r="J43" t="s">
        <v>57</v>
      </c>
      <c r="K43" s="20">
        <f>L43/(1+M43)*N43</f>
        <v>230</v>
      </c>
      <c r="L43" s="170">
        <v>128.80000000000001</v>
      </c>
      <c r="M43" s="166">
        <v>0.12</v>
      </c>
      <c r="N43">
        <v>2</v>
      </c>
      <c r="O43" t="s">
        <v>129</v>
      </c>
    </row>
    <row r="44" spans="4:15" x14ac:dyDescent="0.25">
      <c r="E44" t="s">
        <v>58</v>
      </c>
      <c r="H44" s="25">
        <v>390</v>
      </c>
      <c r="J44" t="s">
        <v>58</v>
      </c>
      <c r="K44" s="20">
        <f>L44/(1+M44)*N44</f>
        <v>1150</v>
      </c>
      <c r="L44" s="170">
        <v>128.80000000000001</v>
      </c>
      <c r="M44" s="166">
        <v>0.12</v>
      </c>
      <c r="N44">
        <v>10</v>
      </c>
      <c r="O44" t="s">
        <v>129</v>
      </c>
    </row>
    <row r="45" spans="4:15" ht="15.75" thickBot="1" x14ac:dyDescent="0.3">
      <c r="E45" t="s">
        <v>62</v>
      </c>
      <c r="H45" s="25">
        <v>400</v>
      </c>
      <c r="J45" t="s">
        <v>62</v>
      </c>
      <c r="K45" s="20">
        <f>L45/(1+M45)*N45</f>
        <v>0</v>
      </c>
      <c r="L45" s="170">
        <v>128.80000000000001</v>
      </c>
      <c r="M45" s="166">
        <v>0.12</v>
      </c>
      <c r="N45">
        <v>0</v>
      </c>
    </row>
    <row r="46" spans="4:15" ht="15.75" thickBot="1" x14ac:dyDescent="0.3">
      <c r="G46" s="32" t="s">
        <v>77</v>
      </c>
      <c r="H46" s="32" t="s">
        <v>79</v>
      </c>
      <c r="J46" t="s">
        <v>158</v>
      </c>
      <c r="K46" s="20">
        <f>L46/(1+M46)*N46</f>
        <v>160</v>
      </c>
      <c r="L46" s="170">
        <f>(110+10*5)*1.12</f>
        <v>179.20000000000002</v>
      </c>
      <c r="M46" s="166">
        <v>0.12</v>
      </c>
      <c r="N46">
        <v>1</v>
      </c>
    </row>
    <row r="47" spans="4:15" x14ac:dyDescent="0.25">
      <c r="E47" t="s">
        <v>56</v>
      </c>
      <c r="G47" s="26">
        <v>1</v>
      </c>
      <c r="H47" s="28" t="s">
        <v>64</v>
      </c>
      <c r="J47" t="s">
        <v>159</v>
      </c>
      <c r="K47" s="20">
        <f>L47/(1+M47)*N47</f>
        <v>690</v>
      </c>
      <c r="L47" s="170">
        <v>128.80000000000001</v>
      </c>
      <c r="M47" s="166">
        <v>0.12</v>
      </c>
      <c r="N47">
        <v>6</v>
      </c>
      <c r="O47" t="s">
        <v>137</v>
      </c>
    </row>
    <row r="48" spans="4:15" x14ac:dyDescent="0.25">
      <c r="E48" t="s">
        <v>19</v>
      </c>
      <c r="G48" s="26">
        <v>2</v>
      </c>
      <c r="H48" s="21">
        <v>1</v>
      </c>
    </row>
    <row r="49" spans="4:15" x14ac:dyDescent="0.25">
      <c r="G49" s="26">
        <v>3</v>
      </c>
      <c r="H49" s="21">
        <v>2</v>
      </c>
    </row>
    <row r="50" spans="4:15" x14ac:dyDescent="0.25">
      <c r="G50" s="26">
        <v>4</v>
      </c>
      <c r="H50" s="21">
        <v>3</v>
      </c>
    </row>
    <row r="51" spans="4:15" x14ac:dyDescent="0.25">
      <c r="D51" t="s">
        <v>67</v>
      </c>
      <c r="E51" t="s">
        <v>107</v>
      </c>
      <c r="G51" s="26">
        <v>5</v>
      </c>
      <c r="H51" s="21">
        <v>4</v>
      </c>
      <c r="J51" t="s">
        <v>160</v>
      </c>
      <c r="K51" s="20">
        <f t="shared" ref="K51:K56" si="4">L51/(1+M51)*N51</f>
        <v>714.28571428571422</v>
      </c>
      <c r="L51" s="170">
        <v>800</v>
      </c>
      <c r="M51" s="166">
        <v>0.12</v>
      </c>
      <c r="N51">
        <v>1</v>
      </c>
    </row>
    <row r="52" spans="4:15" ht="15.75" thickBot="1" x14ac:dyDescent="0.3">
      <c r="E52" t="s">
        <v>108</v>
      </c>
      <c r="G52" s="27" t="s">
        <v>64</v>
      </c>
      <c r="H52" s="29">
        <v>5</v>
      </c>
      <c r="J52" t="s">
        <v>163</v>
      </c>
      <c r="K52" s="20">
        <f t="shared" si="4"/>
        <v>294.64285714285711</v>
      </c>
      <c r="L52" s="170">
        <v>330</v>
      </c>
      <c r="M52" s="166">
        <v>0.12</v>
      </c>
      <c r="N52">
        <v>1</v>
      </c>
    </row>
    <row r="53" spans="4:15" x14ac:dyDescent="0.25">
      <c r="E53" t="s">
        <v>109</v>
      </c>
      <c r="H53" s="21">
        <v>6</v>
      </c>
      <c r="J53" t="s">
        <v>164</v>
      </c>
      <c r="K53" s="20">
        <f t="shared" si="4"/>
        <v>294.64285714285711</v>
      </c>
      <c r="L53" s="170">
        <v>330</v>
      </c>
      <c r="M53" s="166">
        <v>0.12</v>
      </c>
      <c r="N53">
        <v>1</v>
      </c>
    </row>
    <row r="54" spans="4:15" x14ac:dyDescent="0.25">
      <c r="E54" t="s">
        <v>110</v>
      </c>
      <c r="H54" s="21">
        <v>7</v>
      </c>
      <c r="J54" t="s">
        <v>110</v>
      </c>
      <c r="K54" s="20">
        <f t="shared" si="4"/>
        <v>71.428571428571431</v>
      </c>
      <c r="L54" s="170">
        <v>75</v>
      </c>
      <c r="M54" s="166">
        <v>0.05</v>
      </c>
      <c r="N54">
        <v>1</v>
      </c>
    </row>
    <row r="55" spans="4:15" x14ac:dyDescent="0.25">
      <c r="E55" t="s">
        <v>118</v>
      </c>
      <c r="H55" s="21">
        <v>8</v>
      </c>
      <c r="J55" t="s">
        <v>162</v>
      </c>
      <c r="K55" s="20">
        <f t="shared" si="4"/>
        <v>180.95238095238093</v>
      </c>
      <c r="L55" s="170">
        <v>190</v>
      </c>
      <c r="M55" s="166">
        <v>0.05</v>
      </c>
      <c r="N55">
        <v>1</v>
      </c>
    </row>
    <row r="56" spans="4:15" x14ac:dyDescent="0.25">
      <c r="E56" t="s">
        <v>119</v>
      </c>
      <c r="H56" s="30">
        <v>9</v>
      </c>
      <c r="J56" t="s">
        <v>161</v>
      </c>
      <c r="K56" s="20">
        <f t="shared" si="4"/>
        <v>314.28571428571428</v>
      </c>
      <c r="L56" s="170">
        <v>330</v>
      </c>
      <c r="M56" s="166">
        <v>0.05</v>
      </c>
      <c r="N56">
        <v>1</v>
      </c>
    </row>
    <row r="57" spans="4:15" x14ac:dyDescent="0.25">
      <c r="E57" t="s">
        <v>72</v>
      </c>
      <c r="H57" s="21">
        <v>10</v>
      </c>
      <c r="J57" t="s">
        <v>117</v>
      </c>
      <c r="K57" s="20">
        <f>L57/(1+M57)*N57</f>
        <v>35</v>
      </c>
      <c r="L57" s="170">
        <v>36.75</v>
      </c>
      <c r="M57" s="166">
        <v>0.05</v>
      </c>
      <c r="N57">
        <v>1</v>
      </c>
    </row>
    <row r="58" spans="4:15" x14ac:dyDescent="0.25">
      <c r="H58" s="21">
        <v>11</v>
      </c>
      <c r="K58" s="18"/>
    </row>
    <row r="59" spans="4:15" x14ac:dyDescent="0.25">
      <c r="H59" s="30">
        <v>12</v>
      </c>
      <c r="K59" s="18"/>
    </row>
    <row r="60" spans="4:15" ht="23.25" x14ac:dyDescent="0.25">
      <c r="D60" t="s">
        <v>68</v>
      </c>
      <c r="E60" t="s">
        <v>100</v>
      </c>
      <c r="H60" s="21">
        <v>13</v>
      </c>
      <c r="J60" s="94"/>
      <c r="K60" s="18"/>
    </row>
    <row r="61" spans="4:15" x14ac:dyDescent="0.25">
      <c r="E61" t="s">
        <v>101</v>
      </c>
      <c r="H61" s="21">
        <v>14</v>
      </c>
    </row>
    <row r="62" spans="4:15" x14ac:dyDescent="0.25">
      <c r="E62" t="s">
        <v>102</v>
      </c>
      <c r="H62" s="21">
        <v>15</v>
      </c>
    </row>
    <row r="63" spans="4:15" x14ac:dyDescent="0.25">
      <c r="E63" t="s">
        <v>103</v>
      </c>
      <c r="H63" s="21">
        <v>16</v>
      </c>
      <c r="J63" t="s">
        <v>32</v>
      </c>
      <c r="K63" s="20">
        <v>400</v>
      </c>
      <c r="L63" s="170">
        <v>300</v>
      </c>
      <c r="N63">
        <v>1</v>
      </c>
      <c r="O63" t="s">
        <v>166</v>
      </c>
    </row>
    <row r="64" spans="4:15" x14ac:dyDescent="0.25">
      <c r="E64" t="s">
        <v>69</v>
      </c>
      <c r="H64" s="21">
        <v>17</v>
      </c>
      <c r="J64" t="s">
        <v>33</v>
      </c>
      <c r="K64" s="20">
        <f>L64/(1+M64)*N64</f>
        <v>400</v>
      </c>
      <c r="L64" s="170">
        <v>400</v>
      </c>
      <c r="N64">
        <v>1</v>
      </c>
      <c r="O64" t="s">
        <v>166</v>
      </c>
    </row>
    <row r="65" spans="5:15" x14ac:dyDescent="0.25">
      <c r="E65" t="s">
        <v>98</v>
      </c>
      <c r="H65" s="21">
        <v>18</v>
      </c>
      <c r="J65" t="s">
        <v>34</v>
      </c>
      <c r="K65" s="20">
        <f>L65/(1+M65)*N65</f>
        <v>700</v>
      </c>
      <c r="L65" s="170">
        <v>700</v>
      </c>
      <c r="N65">
        <v>1</v>
      </c>
      <c r="O65" t="s">
        <v>166</v>
      </c>
    </row>
    <row r="66" spans="5:15" x14ac:dyDescent="0.25">
      <c r="E66" s="18">
        <v>0</v>
      </c>
      <c r="F66" s="18"/>
      <c r="H66" s="21">
        <v>19</v>
      </c>
      <c r="J66" t="s">
        <v>175</v>
      </c>
      <c r="K66" s="20">
        <f>L66/(1+M66)*N66</f>
        <v>500</v>
      </c>
      <c r="L66" s="170">
        <v>500</v>
      </c>
      <c r="N66">
        <v>1</v>
      </c>
    </row>
    <row r="67" spans="5:15" x14ac:dyDescent="0.25">
      <c r="H67" s="21">
        <v>20</v>
      </c>
    </row>
    <row r="68" spans="5:15" x14ac:dyDescent="0.25">
      <c r="H68" s="21">
        <v>21</v>
      </c>
    </row>
    <row r="69" spans="5:15" x14ac:dyDescent="0.25">
      <c r="H69" s="21">
        <v>22</v>
      </c>
    </row>
    <row r="70" spans="5:15" x14ac:dyDescent="0.25">
      <c r="H70" s="21">
        <v>23</v>
      </c>
    </row>
    <row r="71" spans="5:15" x14ac:dyDescent="0.25">
      <c r="H71" s="21">
        <v>24</v>
      </c>
    </row>
    <row r="72" spans="5:15" x14ac:dyDescent="0.25">
      <c r="H72" s="21">
        <v>25</v>
      </c>
    </row>
    <row r="73" spans="5:15" x14ac:dyDescent="0.25">
      <c r="H73" s="21">
        <v>26</v>
      </c>
    </row>
    <row r="74" spans="5:15" x14ac:dyDescent="0.25">
      <c r="H74" s="21">
        <v>27</v>
      </c>
    </row>
    <row r="75" spans="5:15" x14ac:dyDescent="0.25">
      <c r="H75" s="29">
        <v>28</v>
      </c>
    </row>
    <row r="76" spans="5:15" x14ac:dyDescent="0.25">
      <c r="H76" s="21">
        <v>29</v>
      </c>
    </row>
    <row r="77" spans="5:15" x14ac:dyDescent="0.25">
      <c r="H77" s="21">
        <v>30</v>
      </c>
    </row>
    <row r="78" spans="5:15" x14ac:dyDescent="0.25">
      <c r="H78" s="21">
        <v>31</v>
      </c>
    </row>
    <row r="79" spans="5:15" x14ac:dyDescent="0.25">
      <c r="H79" s="30">
        <v>32</v>
      </c>
    </row>
    <row r="80" spans="5:15" x14ac:dyDescent="0.25">
      <c r="H80" s="21">
        <v>33</v>
      </c>
    </row>
    <row r="81" spans="8:8" x14ac:dyDescent="0.25">
      <c r="H81" s="21">
        <v>34</v>
      </c>
    </row>
    <row r="82" spans="8:8" x14ac:dyDescent="0.25">
      <c r="H82" s="30">
        <v>35</v>
      </c>
    </row>
    <row r="83" spans="8:8" x14ac:dyDescent="0.25">
      <c r="H83" s="21">
        <v>36</v>
      </c>
    </row>
    <row r="84" spans="8:8" x14ac:dyDescent="0.25">
      <c r="H84" s="21">
        <v>37</v>
      </c>
    </row>
    <row r="85" spans="8:8" x14ac:dyDescent="0.25">
      <c r="H85" s="21">
        <v>38</v>
      </c>
    </row>
    <row r="86" spans="8:8" x14ac:dyDescent="0.25">
      <c r="H86" s="21">
        <v>39</v>
      </c>
    </row>
    <row r="87" spans="8:8" x14ac:dyDescent="0.25">
      <c r="H87" s="21">
        <v>40</v>
      </c>
    </row>
    <row r="88" spans="8:8" x14ac:dyDescent="0.25">
      <c r="H88" s="21">
        <v>41</v>
      </c>
    </row>
    <row r="89" spans="8:8" x14ac:dyDescent="0.25">
      <c r="H89" s="21">
        <v>42</v>
      </c>
    </row>
    <row r="90" spans="8:8" x14ac:dyDescent="0.25">
      <c r="H90" s="29">
        <v>43</v>
      </c>
    </row>
    <row r="91" spans="8:8" x14ac:dyDescent="0.25">
      <c r="H91" s="21">
        <v>44</v>
      </c>
    </row>
    <row r="92" spans="8:8" x14ac:dyDescent="0.25">
      <c r="H92" s="21">
        <v>45</v>
      </c>
    </row>
    <row r="93" spans="8:8" x14ac:dyDescent="0.25">
      <c r="H93" s="21">
        <v>46</v>
      </c>
    </row>
    <row r="94" spans="8:8" x14ac:dyDescent="0.25">
      <c r="H94" s="30">
        <v>47</v>
      </c>
    </row>
    <row r="95" spans="8:8" x14ac:dyDescent="0.25">
      <c r="H95" s="21">
        <v>48</v>
      </c>
    </row>
    <row r="96" spans="8:8" x14ac:dyDescent="0.25">
      <c r="H96" s="21">
        <v>49</v>
      </c>
    </row>
    <row r="97" spans="8:8" x14ac:dyDescent="0.25">
      <c r="H97" s="30">
        <v>50</v>
      </c>
    </row>
    <row r="98" spans="8:8" x14ac:dyDescent="0.25">
      <c r="H98" s="21">
        <v>51</v>
      </c>
    </row>
    <row r="99" spans="8:8" ht="15.75" thickBot="1" x14ac:dyDescent="0.3">
      <c r="H99" s="31">
        <v>52</v>
      </c>
    </row>
  </sheetData>
  <conditionalFormatting sqref="J60">
    <cfRule type="containsText" dxfId="0" priority="1" operator="containsText" text="REMOVE">
      <formula>NOT(ISERROR(SEARCH("REMOVE",J60)))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Service Package Price Estimator</vt:lpstr>
      <vt:lpstr>Service Package Features SUM</vt:lpstr>
      <vt:lpstr>Service Package Features Detail</vt:lpstr>
      <vt:lpstr>Value Pricing Calculation Table</vt:lpstr>
      <vt:lpstr>'Service Package Features Detail'!Print_Area</vt:lpstr>
      <vt:lpstr>'Service Package Features SUM'!Print_Area</vt:lpstr>
      <vt:lpstr>'Service Package Price Estimator'!Print_Area</vt:lpstr>
      <vt:lpstr>'Service Package Features Detail'!Print_Titles</vt:lpstr>
      <vt:lpstr>'Service Package Features SUM'!Print_Titles</vt:lpstr>
      <vt:lpstr>'Service Package Price Estimator'!Print_Titles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Liu Accounting</dc:creator>
  <cp:lastModifiedBy>K Liu Accounting</cp:lastModifiedBy>
  <cp:lastPrinted>2023-11-28T14:21:37Z</cp:lastPrinted>
  <dcterms:created xsi:type="dcterms:W3CDTF">2020-11-08T13:30:05Z</dcterms:created>
  <dcterms:modified xsi:type="dcterms:W3CDTF">2023-11-28T19:52:06Z</dcterms:modified>
</cp:coreProperties>
</file>